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branko\Documents\Book B-J\BJ Worksheets\"/>
    </mc:Choice>
  </mc:AlternateContent>
  <bookViews>
    <workbookView xWindow="0" yWindow="0" windowWidth="23040" windowHeight="8796"/>
  </bookViews>
  <sheets>
    <sheet name="ACF_PACF" sheetId="5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5" l="1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2" i="5"/>
  <c r="C52" i="5" l="1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2" i="5"/>
  <c r="J9" i="5" l="1"/>
  <c r="K9" i="5" s="1"/>
  <c r="J17" i="5"/>
  <c r="K17" i="5" s="1"/>
  <c r="J10" i="5"/>
  <c r="K10" i="5" s="1"/>
  <c r="J11" i="5"/>
  <c r="K11" i="5" s="1"/>
  <c r="J18" i="5"/>
  <c r="K18" i="5" s="1"/>
  <c r="J3" i="5"/>
  <c r="K3" i="5" s="1"/>
  <c r="J4" i="5"/>
  <c r="K4" i="5" s="1"/>
  <c r="J12" i="5"/>
  <c r="K12" i="5" s="1"/>
  <c r="J20" i="5"/>
  <c r="K20" i="5" s="1"/>
  <c r="J21" i="5"/>
  <c r="K21" i="5" s="1"/>
  <c r="J19" i="5"/>
  <c r="K19" i="5" s="1"/>
  <c r="J5" i="5"/>
  <c r="K5" i="5" s="1"/>
  <c r="J13" i="5"/>
  <c r="K13" i="5" s="1"/>
  <c r="J6" i="5"/>
  <c r="K6" i="5" s="1"/>
  <c r="J14" i="5"/>
  <c r="K14" i="5" s="1"/>
  <c r="J2" i="5"/>
  <c r="K2" i="5" s="1"/>
  <c r="J8" i="5"/>
  <c r="K8" i="5" s="1"/>
  <c r="J7" i="5"/>
  <c r="K7" i="5" s="1"/>
  <c r="J15" i="5"/>
  <c r="K15" i="5" s="1"/>
  <c r="J16" i="5"/>
  <c r="K16" i="5" s="1"/>
  <c r="P65" i="5"/>
  <c r="P49" i="5"/>
  <c r="P57" i="5"/>
  <c r="P41" i="5"/>
  <c r="P56" i="5"/>
  <c r="P58" i="5"/>
  <c r="P9" i="5"/>
  <c r="P32" i="5"/>
  <c r="P47" i="5"/>
  <c r="P23" i="5"/>
  <c r="P70" i="5"/>
  <c r="P54" i="5"/>
  <c r="P38" i="5"/>
  <c r="P30" i="5"/>
  <c r="P22" i="5"/>
  <c r="P14" i="5"/>
  <c r="P6" i="5"/>
  <c r="P17" i="5"/>
  <c r="P48" i="5"/>
  <c r="P16" i="5"/>
  <c r="P63" i="5"/>
  <c r="P31" i="5"/>
  <c r="P15" i="5"/>
  <c r="P62" i="5"/>
  <c r="P46" i="5"/>
  <c r="P69" i="5"/>
  <c r="P61" i="5"/>
  <c r="P53" i="5"/>
  <c r="P25" i="5"/>
  <c r="P51" i="5"/>
  <c r="D16" i="5"/>
  <c r="AD16" i="5" s="1"/>
  <c r="P33" i="5"/>
  <c r="P64" i="5"/>
  <c r="P71" i="5"/>
  <c r="P39" i="5"/>
  <c r="P60" i="5"/>
  <c r="P72" i="5"/>
  <c r="P40" i="5"/>
  <c r="P28" i="5"/>
  <c r="P55" i="5"/>
  <c r="P68" i="5"/>
  <c r="P52" i="5"/>
  <c r="P59" i="5"/>
  <c r="P3" i="5"/>
  <c r="P50" i="5"/>
  <c r="P26" i="5"/>
  <c r="P10" i="5"/>
  <c r="D8" i="5"/>
  <c r="AD8" i="5" s="1"/>
  <c r="P19" i="5"/>
  <c r="P24" i="5"/>
  <c r="P8" i="5"/>
  <c r="P11" i="5"/>
  <c r="P7" i="5"/>
  <c r="P35" i="5"/>
  <c r="P34" i="5"/>
  <c r="P43" i="5"/>
  <c r="P27" i="5"/>
  <c r="P42" i="5"/>
  <c r="P18" i="5"/>
  <c r="P45" i="5"/>
  <c r="P37" i="5"/>
  <c r="P29" i="5"/>
  <c r="P21" i="5"/>
  <c r="P13" i="5"/>
  <c r="P5" i="5"/>
  <c r="P67" i="5"/>
  <c r="P2" i="5"/>
  <c r="P44" i="5"/>
  <c r="P36" i="5"/>
  <c r="P20" i="5"/>
  <c r="P12" i="5"/>
  <c r="P4" i="5"/>
  <c r="P66" i="5"/>
  <c r="D20" i="5"/>
  <c r="AD20" i="5" s="1"/>
  <c r="D19" i="5"/>
  <c r="AD19" i="5" s="1"/>
  <c r="D15" i="5"/>
  <c r="AD15" i="5" s="1"/>
  <c r="D7" i="5"/>
  <c r="AD7" i="5" s="1"/>
  <c r="D2" i="5"/>
  <c r="D14" i="5"/>
  <c r="AD14" i="5" s="1"/>
  <c r="D6" i="5"/>
  <c r="AD6" i="5" s="1"/>
  <c r="D21" i="5"/>
  <c r="AD21" i="5" s="1"/>
  <c r="D13" i="5"/>
  <c r="AD13" i="5" s="1"/>
  <c r="D5" i="5"/>
  <c r="AD5" i="5" s="1"/>
  <c r="D12" i="5"/>
  <c r="AD12" i="5" s="1"/>
  <c r="D4" i="5"/>
  <c r="AD4" i="5" s="1"/>
  <c r="D11" i="5"/>
  <c r="AD11" i="5" s="1"/>
  <c r="D3" i="5"/>
  <c r="D18" i="5"/>
  <c r="AD18" i="5" s="1"/>
  <c r="D10" i="5"/>
  <c r="AD10" i="5" s="1"/>
  <c r="D17" i="5"/>
  <c r="AD17" i="5" s="1"/>
  <c r="D9" i="5"/>
  <c r="AD9" i="5" s="1"/>
  <c r="W6" i="5" l="1"/>
  <c r="W10" i="5"/>
  <c r="W18" i="5"/>
  <c r="W14" i="5"/>
  <c r="W13" i="5"/>
  <c r="W3" i="5"/>
  <c r="W7" i="5"/>
  <c r="W15" i="5"/>
  <c r="W5" i="5"/>
  <c r="W9" i="5"/>
  <c r="W17" i="5"/>
  <c r="W21" i="5"/>
  <c r="W4" i="5"/>
  <c r="W8" i="5"/>
  <c r="W11" i="5"/>
  <c r="W16" i="5"/>
  <c r="W19" i="5"/>
  <c r="W2" i="5"/>
  <c r="W12" i="5"/>
  <c r="W20" i="5"/>
  <c r="AD2" i="5"/>
  <c r="AF2" i="5" s="1"/>
  <c r="AE2" i="5" s="1"/>
  <c r="I2" i="5" s="1"/>
  <c r="E11" i="5"/>
  <c r="F11" i="5" s="1"/>
  <c r="E19" i="5"/>
  <c r="G19" i="5" s="1"/>
  <c r="E21" i="5"/>
  <c r="F21" i="5" s="1"/>
  <c r="E4" i="5"/>
  <c r="E12" i="5"/>
  <c r="E20" i="5"/>
  <c r="E5" i="5"/>
  <c r="G5" i="5" s="1"/>
  <c r="E13" i="5"/>
  <c r="G13" i="5" s="1"/>
  <c r="E6" i="5"/>
  <c r="G6" i="5" s="1"/>
  <c r="E14" i="5"/>
  <c r="G14" i="5" s="1"/>
  <c r="E3" i="5"/>
  <c r="G3" i="5" s="1"/>
  <c r="E2" i="5"/>
  <c r="F2" i="5" s="1"/>
  <c r="E7" i="5"/>
  <c r="E15" i="5"/>
  <c r="E9" i="5"/>
  <c r="G9" i="5" s="1"/>
  <c r="E17" i="5"/>
  <c r="F17" i="5" s="1"/>
  <c r="E16" i="5"/>
  <c r="F16" i="5" s="1"/>
  <c r="E10" i="5"/>
  <c r="F10" i="5" s="1"/>
  <c r="E18" i="5"/>
  <c r="F18" i="5" s="1"/>
  <c r="E8" i="5"/>
  <c r="G8" i="5" s="1"/>
  <c r="AD3" i="5"/>
  <c r="Q4" i="5"/>
  <c r="AD28" i="5" s="1"/>
  <c r="Q12" i="5"/>
  <c r="AD36" i="5" s="1"/>
  <c r="Q20" i="5"/>
  <c r="AD44" i="5" s="1"/>
  <c r="Q5" i="5"/>
  <c r="AD29" i="5" s="1"/>
  <c r="Q13" i="5"/>
  <c r="AD37" i="5" s="1"/>
  <c r="Q21" i="5"/>
  <c r="AD45" i="5" s="1"/>
  <c r="Q6" i="5"/>
  <c r="AD30" i="5" s="1"/>
  <c r="Q14" i="5"/>
  <c r="AD38" i="5" s="1"/>
  <c r="Q2" i="5"/>
  <c r="Q7" i="5"/>
  <c r="AD31" i="5" s="1"/>
  <c r="Q15" i="5"/>
  <c r="AD39" i="5" s="1"/>
  <c r="Q8" i="5"/>
  <c r="AD32" i="5" s="1"/>
  <c r="Q16" i="5"/>
  <c r="AD40" i="5" s="1"/>
  <c r="Q18" i="5"/>
  <c r="AD42" i="5" s="1"/>
  <c r="Q9" i="5"/>
  <c r="AD33" i="5" s="1"/>
  <c r="Q17" i="5"/>
  <c r="AD41" i="5" s="1"/>
  <c r="Q10" i="5"/>
  <c r="AD34" i="5" s="1"/>
  <c r="Q3" i="5"/>
  <c r="Q11" i="5"/>
  <c r="AD35" i="5" s="1"/>
  <c r="Q19" i="5"/>
  <c r="AD43" i="5" s="1"/>
  <c r="F15" i="5"/>
  <c r="G12" i="5"/>
  <c r="F4" i="5"/>
  <c r="G7" i="5"/>
  <c r="G17" i="5"/>
  <c r="G2" i="5"/>
  <c r="AG3" i="5" l="1"/>
  <c r="AF3" i="5" s="1"/>
  <c r="X11" i="5"/>
  <c r="Y11" i="5"/>
  <c r="X7" i="5"/>
  <c r="Y7" i="5"/>
  <c r="Y8" i="5"/>
  <c r="X8" i="5"/>
  <c r="X3" i="5"/>
  <c r="Y3" i="5"/>
  <c r="Y4" i="5"/>
  <c r="X4" i="5"/>
  <c r="X13" i="5"/>
  <c r="Y13" i="5"/>
  <c r="X15" i="5"/>
  <c r="Y15" i="5"/>
  <c r="Y20" i="5"/>
  <c r="X20" i="5"/>
  <c r="X21" i="5"/>
  <c r="Y21" i="5"/>
  <c r="X14" i="5"/>
  <c r="Y14" i="5"/>
  <c r="Y16" i="5"/>
  <c r="X16" i="5"/>
  <c r="Y12" i="5"/>
  <c r="X12" i="5"/>
  <c r="Y17" i="5"/>
  <c r="X17" i="5"/>
  <c r="X18" i="5"/>
  <c r="Y18" i="5"/>
  <c r="Y2" i="5"/>
  <c r="X2" i="5"/>
  <c r="Y9" i="5"/>
  <c r="X9" i="5"/>
  <c r="X10" i="5"/>
  <c r="Y10" i="5"/>
  <c r="X19" i="5"/>
  <c r="Y19" i="5"/>
  <c r="X5" i="5"/>
  <c r="Y5" i="5"/>
  <c r="X6" i="5"/>
  <c r="Y6" i="5"/>
  <c r="AD26" i="5"/>
  <c r="AF26" i="5" s="1"/>
  <c r="AE26" i="5" s="1"/>
  <c r="V2" i="5" s="1"/>
  <c r="R6" i="5"/>
  <c r="T6" i="5" s="1"/>
  <c r="R14" i="5"/>
  <c r="R3" i="5"/>
  <c r="T3" i="5" s="1"/>
  <c r="R7" i="5"/>
  <c r="S7" i="5" s="1"/>
  <c r="R15" i="5"/>
  <c r="R19" i="5"/>
  <c r="R8" i="5"/>
  <c r="T8" i="5" s="1"/>
  <c r="R16" i="5"/>
  <c r="R9" i="5"/>
  <c r="R17" i="5"/>
  <c r="S17" i="5" s="1"/>
  <c r="R2" i="5"/>
  <c r="T2" i="5" s="1"/>
  <c r="R10" i="5"/>
  <c r="R18" i="5"/>
  <c r="R11" i="5"/>
  <c r="T11" i="5" s="1"/>
  <c r="R4" i="5"/>
  <c r="R12" i="5"/>
  <c r="R20" i="5"/>
  <c r="R5" i="5"/>
  <c r="T5" i="5" s="1"/>
  <c r="R13" i="5"/>
  <c r="R21" i="5"/>
  <c r="AE3" i="5"/>
  <c r="I3" i="5" s="1"/>
  <c r="AD27" i="5"/>
  <c r="F8" i="5"/>
  <c r="L21" i="5"/>
  <c r="L20" i="5"/>
  <c r="L19" i="5"/>
  <c r="G21" i="5"/>
  <c r="F5" i="5"/>
  <c r="G10" i="5"/>
  <c r="F13" i="5"/>
  <c r="L6" i="5"/>
  <c r="L12" i="5"/>
  <c r="L13" i="5"/>
  <c r="L4" i="5"/>
  <c r="F12" i="5"/>
  <c r="L15" i="5"/>
  <c r="L5" i="5"/>
  <c r="L11" i="5"/>
  <c r="L8" i="5"/>
  <c r="L7" i="5"/>
  <c r="L2" i="5"/>
  <c r="L3" i="5"/>
  <c r="L18" i="5"/>
  <c r="L17" i="5"/>
  <c r="L14" i="5"/>
  <c r="L9" i="5"/>
  <c r="L10" i="5"/>
  <c r="L16" i="5"/>
  <c r="G11" i="5"/>
  <c r="G4" i="5"/>
  <c r="F7" i="5"/>
  <c r="G16" i="5"/>
  <c r="F19" i="5"/>
  <c r="F9" i="5"/>
  <c r="G18" i="5"/>
  <c r="F14" i="5"/>
  <c r="G15" i="5"/>
  <c r="F3" i="5"/>
  <c r="F6" i="5"/>
  <c r="G20" i="5"/>
  <c r="F20" i="5"/>
  <c r="AE4" i="5" l="1"/>
  <c r="I4" i="5" s="1"/>
  <c r="AH4" i="5"/>
  <c r="AF4" i="5" s="1"/>
  <c r="AG27" i="5"/>
  <c r="AF27" i="5" s="1"/>
  <c r="S2" i="5"/>
  <c r="S11" i="5"/>
  <c r="S6" i="5"/>
  <c r="S8" i="5"/>
  <c r="T17" i="5"/>
  <c r="T7" i="5"/>
  <c r="S3" i="5"/>
  <c r="S5" i="5"/>
  <c r="T21" i="5"/>
  <c r="S21" i="5"/>
  <c r="T13" i="5"/>
  <c r="S13" i="5"/>
  <c r="T16" i="5"/>
  <c r="S16" i="5"/>
  <c r="S12" i="5"/>
  <c r="T12" i="5"/>
  <c r="S4" i="5"/>
  <c r="T4" i="5"/>
  <c r="T18" i="5"/>
  <c r="S18" i="5"/>
  <c r="T20" i="5"/>
  <c r="S20" i="5"/>
  <c r="T10" i="5"/>
  <c r="S10" i="5"/>
  <c r="T15" i="5"/>
  <c r="S15" i="5"/>
  <c r="T19" i="5"/>
  <c r="S19" i="5"/>
  <c r="T14" i="5"/>
  <c r="S14" i="5"/>
  <c r="T9" i="5"/>
  <c r="S9" i="5"/>
  <c r="AG4" i="5" l="1"/>
  <c r="AI5" i="5" s="1"/>
  <c r="AF5" i="5" s="1"/>
  <c r="AE27" i="5"/>
  <c r="V3" i="5" s="1"/>
  <c r="AH28" i="5"/>
  <c r="AH5" i="5" l="1"/>
  <c r="AJ6" i="5" s="1"/>
  <c r="AH6" i="5" s="1"/>
  <c r="AE5" i="5"/>
  <c r="I5" i="5" s="1"/>
  <c r="AG5" i="5"/>
  <c r="AG28" i="5"/>
  <c r="AE28" i="5"/>
  <c r="V4" i="5" s="1"/>
  <c r="AF28" i="5"/>
  <c r="AE6" i="5" l="1"/>
  <c r="I6" i="5" s="1"/>
  <c r="AI6" i="5"/>
  <c r="AF6" i="5"/>
  <c r="AG6" i="5"/>
  <c r="AI29" i="5"/>
  <c r="AF29" i="5" s="1"/>
  <c r="AK7" i="5" l="1"/>
  <c r="AG7" i="5" s="1"/>
  <c r="AG29" i="5"/>
  <c r="AH29" i="5"/>
  <c r="AE29" i="5"/>
  <c r="V5" i="5" s="1"/>
  <c r="AI7" i="5" l="1"/>
  <c r="AF7" i="5"/>
  <c r="AJ7" i="5"/>
  <c r="AH7" i="5"/>
  <c r="AE7" i="5"/>
  <c r="I7" i="5" s="1"/>
  <c r="AJ30" i="5"/>
  <c r="AL8" i="5" l="1"/>
  <c r="AK8" i="5" s="1"/>
  <c r="AH30" i="5"/>
  <c r="AE30" i="5"/>
  <c r="V6" i="5" s="1"/>
  <c r="AF30" i="5"/>
  <c r="AI30" i="5"/>
  <c r="AG30" i="5"/>
  <c r="AG8" i="5" l="1"/>
  <c r="AI8" i="5"/>
  <c r="AJ8" i="5"/>
  <c r="AH8" i="5"/>
  <c r="AF8" i="5"/>
  <c r="AE8" i="5"/>
  <c r="I8" i="5" s="1"/>
  <c r="AK31" i="5"/>
  <c r="AH31" i="5" s="1"/>
  <c r="AM9" i="5" l="1"/>
  <c r="AK9" i="5" s="1"/>
  <c r="AF31" i="5"/>
  <c r="AE31" i="5"/>
  <c r="V7" i="5" s="1"/>
  <c r="AG31" i="5"/>
  <c r="AI31" i="5"/>
  <c r="AJ31" i="5"/>
  <c r="AE9" i="5" l="1"/>
  <c r="I9" i="5" s="1"/>
  <c r="AH9" i="5"/>
  <c r="AL9" i="5"/>
  <c r="AG9" i="5"/>
  <c r="AF9" i="5"/>
  <c r="AJ9" i="5"/>
  <c r="AI9" i="5"/>
  <c r="AL32" i="5"/>
  <c r="AF32" i="5" s="1"/>
  <c r="AN10" i="5" l="1"/>
  <c r="AE32" i="5"/>
  <c r="V8" i="5" s="1"/>
  <c r="AK32" i="5"/>
  <c r="AG32" i="5"/>
  <c r="AH32" i="5"/>
  <c r="AI32" i="5"/>
  <c r="AJ32" i="5"/>
  <c r="AE10" i="5"/>
  <c r="I10" i="5" s="1"/>
  <c r="AL10" i="5"/>
  <c r="AG10" i="5"/>
  <c r="AF10" i="5"/>
  <c r="AK10" i="5"/>
  <c r="AI10" i="5"/>
  <c r="AH10" i="5"/>
  <c r="AJ10" i="5"/>
  <c r="AM10" i="5"/>
  <c r="AM33" i="5" l="1"/>
  <c r="AK33" i="5" s="1"/>
  <c r="AO11" i="5"/>
  <c r="AJ33" i="5" l="1"/>
  <c r="AH33" i="5"/>
  <c r="AE33" i="5"/>
  <c r="V9" i="5" s="1"/>
  <c r="AF33" i="5"/>
  <c r="AL33" i="5"/>
  <c r="AI33" i="5"/>
  <c r="AG33" i="5"/>
  <c r="AJ11" i="5"/>
  <c r="AK11" i="5"/>
  <c r="AM11" i="5"/>
  <c r="AL11" i="5"/>
  <c r="AG11" i="5"/>
  <c r="AH11" i="5"/>
  <c r="AI11" i="5"/>
  <c r="AE11" i="5"/>
  <c r="I11" i="5" s="1"/>
  <c r="AN11" i="5"/>
  <c r="AF11" i="5"/>
  <c r="AN34" i="5" l="1"/>
  <c r="AH34" i="5" s="1"/>
  <c r="AP12" i="5"/>
  <c r="AJ34" i="5" l="1"/>
  <c r="AG34" i="5"/>
  <c r="AK34" i="5"/>
  <c r="AI34" i="5"/>
  <c r="AF34" i="5"/>
  <c r="AE34" i="5"/>
  <c r="V10" i="5" s="1"/>
  <c r="AL34" i="5"/>
  <c r="AM34" i="5"/>
  <c r="AF12" i="5"/>
  <c r="AM12" i="5"/>
  <c r="AO12" i="5"/>
  <c r="AI12" i="5"/>
  <c r="AN12" i="5"/>
  <c r="AL12" i="5"/>
  <c r="AG12" i="5"/>
  <c r="AH12" i="5"/>
  <c r="AE12" i="5"/>
  <c r="I12" i="5" s="1"/>
  <c r="AJ12" i="5"/>
  <c r="AK12" i="5"/>
  <c r="AO35" i="5" l="1"/>
  <c r="AF35" i="5" s="1"/>
  <c r="AQ13" i="5"/>
  <c r="AL35" i="5" l="1"/>
  <c r="AE35" i="5"/>
  <c r="V11" i="5" s="1"/>
  <c r="AN35" i="5"/>
  <c r="AJ35" i="5"/>
  <c r="AM35" i="5"/>
  <c r="AG35" i="5"/>
  <c r="AK35" i="5"/>
  <c r="AH35" i="5"/>
  <c r="AI35" i="5"/>
  <c r="AP13" i="5"/>
  <c r="AH13" i="5"/>
  <c r="AN13" i="5"/>
  <c r="AK13" i="5"/>
  <c r="AE13" i="5"/>
  <c r="I13" i="5" s="1"/>
  <c r="AI13" i="5"/>
  <c r="AG13" i="5"/>
  <c r="AL13" i="5"/>
  <c r="AM13" i="5"/>
  <c r="AO13" i="5"/>
  <c r="AF13" i="5"/>
  <c r="AJ13" i="5"/>
  <c r="AP36" i="5" l="1"/>
  <c r="AL36" i="5" s="1"/>
  <c r="AR14" i="5"/>
  <c r="AG36" i="5" l="1"/>
  <c r="AM36" i="5"/>
  <c r="AE36" i="5"/>
  <c r="V12" i="5" s="1"/>
  <c r="AF36" i="5"/>
  <c r="AO36" i="5"/>
  <c r="AH36" i="5"/>
  <c r="AN36" i="5"/>
  <c r="AK36" i="5"/>
  <c r="AI36" i="5"/>
  <c r="AJ36" i="5"/>
  <c r="AH14" i="5"/>
  <c r="AE14" i="5"/>
  <c r="I14" i="5" s="1"/>
  <c r="AK14" i="5"/>
  <c r="AL14" i="5"/>
  <c r="AM14" i="5"/>
  <c r="AP14" i="5"/>
  <c r="AN14" i="5"/>
  <c r="AO14" i="5"/>
  <c r="AF14" i="5"/>
  <c r="AI14" i="5"/>
  <c r="AQ14" i="5"/>
  <c r="AJ14" i="5"/>
  <c r="AG14" i="5"/>
  <c r="AQ37" i="5" l="1"/>
  <c r="AF37" i="5" s="1"/>
  <c r="AS15" i="5"/>
  <c r="AJ37" i="5" l="1"/>
  <c r="AL37" i="5"/>
  <c r="AK37" i="5"/>
  <c r="AG37" i="5"/>
  <c r="AM37" i="5"/>
  <c r="AI37" i="5"/>
  <c r="AH37" i="5"/>
  <c r="AE37" i="5"/>
  <c r="V13" i="5" s="1"/>
  <c r="AP37" i="5"/>
  <c r="AN37" i="5"/>
  <c r="AO37" i="5"/>
  <c r="AJ15" i="5"/>
  <c r="AI15" i="5"/>
  <c r="AP15" i="5"/>
  <c r="AK15" i="5"/>
  <c r="AH15" i="5"/>
  <c r="AL15" i="5"/>
  <c r="AR15" i="5"/>
  <c r="AO15" i="5"/>
  <c r="AG15" i="5"/>
  <c r="AN15" i="5"/>
  <c r="AM15" i="5"/>
  <c r="AF15" i="5"/>
  <c r="AQ15" i="5"/>
  <c r="AE15" i="5"/>
  <c r="I15" i="5" s="1"/>
  <c r="AR38" i="5" l="1"/>
  <c r="AM38" i="5" s="1"/>
  <c r="AT16" i="5"/>
  <c r="AP16" i="5" s="1"/>
  <c r="AG38" i="5" l="1"/>
  <c r="AH38" i="5"/>
  <c r="AO38" i="5"/>
  <c r="AP38" i="5"/>
  <c r="AJ38" i="5"/>
  <c r="AN38" i="5"/>
  <c r="AF38" i="5"/>
  <c r="AE38" i="5"/>
  <c r="V14" i="5" s="1"/>
  <c r="AQ38" i="5"/>
  <c r="AL38" i="5"/>
  <c r="AK38" i="5"/>
  <c r="AI38" i="5"/>
  <c r="AQ16" i="5"/>
  <c r="AO16" i="5"/>
  <c r="AM16" i="5"/>
  <c r="AL16" i="5"/>
  <c r="AG16" i="5"/>
  <c r="AR16" i="5"/>
  <c r="AI16" i="5"/>
  <c r="AN16" i="5"/>
  <c r="AK16" i="5"/>
  <c r="AH16" i="5"/>
  <c r="AJ16" i="5"/>
  <c r="AE16" i="5"/>
  <c r="I16" i="5" s="1"/>
  <c r="AF16" i="5"/>
  <c r="AS16" i="5"/>
  <c r="AU17" i="5" l="1"/>
  <c r="AP17" i="5" s="1"/>
  <c r="AS39" i="5"/>
  <c r="AJ39" i="5" s="1"/>
  <c r="AL17" i="5" l="1"/>
  <c r="AI17" i="5"/>
  <c r="AG17" i="5"/>
  <c r="AK17" i="5"/>
  <c r="AN17" i="5"/>
  <c r="AS17" i="5"/>
  <c r="AE17" i="5"/>
  <c r="I17" i="5" s="1"/>
  <c r="AQ17" i="5"/>
  <c r="AT17" i="5"/>
  <c r="AO17" i="5"/>
  <c r="AJ17" i="5"/>
  <c r="AH17" i="5"/>
  <c r="AF17" i="5"/>
  <c r="AM17" i="5"/>
  <c r="AR17" i="5"/>
  <c r="AE39" i="5"/>
  <c r="V15" i="5" s="1"/>
  <c r="AR39" i="5"/>
  <c r="AH39" i="5"/>
  <c r="AG39" i="5"/>
  <c r="AL39" i="5"/>
  <c r="AQ39" i="5"/>
  <c r="AN39" i="5"/>
  <c r="AF39" i="5"/>
  <c r="AK39" i="5"/>
  <c r="AP39" i="5"/>
  <c r="AM39" i="5"/>
  <c r="AO39" i="5"/>
  <c r="AI39" i="5"/>
  <c r="AV18" i="5" l="1"/>
  <c r="AM18" i="5" s="1"/>
  <c r="AT40" i="5"/>
  <c r="AO40" i="5" s="1"/>
  <c r="AO18" i="5" l="1"/>
  <c r="AH18" i="5"/>
  <c r="AT18" i="5"/>
  <c r="AE18" i="5"/>
  <c r="I18" i="5" s="1"/>
  <c r="AN18" i="5"/>
  <c r="AI18" i="5"/>
  <c r="AF18" i="5"/>
  <c r="AR18" i="5"/>
  <c r="AS18" i="5"/>
  <c r="AG18" i="5"/>
  <c r="AL18" i="5"/>
  <c r="AK18" i="5"/>
  <c r="AP18" i="5"/>
  <c r="AQ18" i="5"/>
  <c r="AU18" i="5"/>
  <c r="AJ18" i="5"/>
  <c r="AJ40" i="5"/>
  <c r="AR40" i="5"/>
  <c r="AN40" i="5"/>
  <c r="AF40" i="5"/>
  <c r="AE40" i="5"/>
  <c r="V16" i="5" s="1"/>
  <c r="AS40" i="5"/>
  <c r="AH40" i="5"/>
  <c r="AM40" i="5"/>
  <c r="AL40" i="5"/>
  <c r="AK40" i="5"/>
  <c r="AG40" i="5"/>
  <c r="AP40" i="5"/>
  <c r="AI40" i="5"/>
  <c r="AQ40" i="5"/>
  <c r="AW19" i="5" l="1"/>
  <c r="AR19" i="5" s="1"/>
  <c r="AU41" i="5"/>
  <c r="AF41" i="5" s="1"/>
  <c r="AU19" i="5" l="1"/>
  <c r="AV19" i="5"/>
  <c r="AE19" i="5" s="1"/>
  <c r="I19" i="5" s="1"/>
  <c r="AP19" i="5"/>
  <c r="AL19" i="5"/>
  <c r="AK19" i="5"/>
  <c r="AJ19" i="5"/>
  <c r="AH19" i="5"/>
  <c r="AT19" i="5"/>
  <c r="AI19" i="5"/>
  <c r="AO19" i="5"/>
  <c r="AQ19" i="5"/>
  <c r="AN19" i="5"/>
  <c r="AM19" i="5"/>
  <c r="AG19" i="5"/>
  <c r="AS19" i="5"/>
  <c r="AF19" i="5"/>
  <c r="AK41" i="5"/>
  <c r="AS41" i="5"/>
  <c r="AM41" i="5"/>
  <c r="AE41" i="5"/>
  <c r="V17" i="5" s="1"/>
  <c r="AT41" i="5"/>
  <c r="AI41" i="5"/>
  <c r="AJ41" i="5"/>
  <c r="AG41" i="5"/>
  <c r="AN41" i="5"/>
  <c r="AR41" i="5"/>
  <c r="AP41" i="5"/>
  <c r="AO41" i="5"/>
  <c r="AH41" i="5"/>
  <c r="AL41" i="5"/>
  <c r="AQ41" i="5"/>
  <c r="AX20" i="5" l="1"/>
  <c r="AP20" i="5" s="1"/>
  <c r="AV42" i="5"/>
  <c r="AL20" i="5" l="1"/>
  <c r="AW20" i="5"/>
  <c r="AN20" i="5"/>
  <c r="AT20" i="5"/>
  <c r="AS20" i="5"/>
  <c r="AO20" i="5"/>
  <c r="AV20" i="5"/>
  <c r="AE20" i="5" s="1"/>
  <c r="I20" i="5" s="1"/>
  <c r="AJ20" i="5"/>
  <c r="AU20" i="5"/>
  <c r="AH20" i="5"/>
  <c r="AK20" i="5"/>
  <c r="AQ20" i="5"/>
  <c r="AI20" i="5"/>
  <c r="AR20" i="5"/>
  <c r="AM20" i="5"/>
  <c r="AF20" i="5"/>
  <c r="AG20" i="5"/>
  <c r="AR42" i="5"/>
  <c r="AE42" i="5"/>
  <c r="V18" i="5" s="1"/>
  <c r="AF42" i="5"/>
  <c r="AU42" i="5"/>
  <c r="AI42" i="5"/>
  <c r="AN42" i="5"/>
  <c r="AG42" i="5"/>
  <c r="AL42" i="5"/>
  <c r="AP42" i="5"/>
  <c r="AJ42" i="5"/>
  <c r="AH42" i="5"/>
  <c r="AS42" i="5"/>
  <c r="AQ42" i="5"/>
  <c r="AM42" i="5"/>
  <c r="AK42" i="5"/>
  <c r="AT42" i="5"/>
  <c r="AO42" i="5"/>
  <c r="AY21" i="5" l="1"/>
  <c r="AQ21" i="5" s="1"/>
  <c r="AW43" i="5"/>
  <c r="AU43" i="5" s="1"/>
  <c r="AN21" i="5" l="1"/>
  <c r="AV21" i="5"/>
  <c r="AE21" i="5" s="1"/>
  <c r="I21" i="5" s="1"/>
  <c r="AR21" i="5"/>
  <c r="AX21" i="5"/>
  <c r="AF21" i="5"/>
  <c r="AG21" i="5"/>
  <c r="AI21" i="5" s="1"/>
  <c r="AP21" i="5"/>
  <c r="AS21" i="5"/>
  <c r="AO21" i="5"/>
  <c r="AM21" i="5"/>
  <c r="AH21" i="5"/>
  <c r="AK21" i="5"/>
  <c r="AT21" i="5"/>
  <c r="AL21" i="5"/>
  <c r="AJ21" i="5"/>
  <c r="AW21" i="5"/>
  <c r="AU21" i="5"/>
  <c r="AO43" i="5"/>
  <c r="AT43" i="5"/>
  <c r="AH43" i="5"/>
  <c r="AI43" i="5"/>
  <c r="AP43" i="5"/>
  <c r="AS43" i="5"/>
  <c r="AQ43" i="5"/>
  <c r="AN43" i="5"/>
  <c r="AM43" i="5"/>
  <c r="AK43" i="5"/>
  <c r="AV43" i="5"/>
  <c r="AR43" i="5"/>
  <c r="AJ43" i="5"/>
  <c r="AL43" i="5"/>
  <c r="AF43" i="5"/>
  <c r="AG43" i="5"/>
  <c r="AE43" i="5" l="1"/>
  <c r="V19" i="5" s="1"/>
  <c r="AX44" i="5"/>
  <c r="AL44" i="5" s="1"/>
  <c r="AF44" i="5" l="1"/>
  <c r="AG44" i="5"/>
  <c r="AW44" i="5"/>
  <c r="AT44" i="5"/>
  <c r="AN44" i="5"/>
  <c r="AS44" i="5"/>
  <c r="AH44" i="5"/>
  <c r="AK44" i="5"/>
  <c r="AO44" i="5"/>
  <c r="AV44" i="5"/>
  <c r="AM44" i="5"/>
  <c r="AU44" i="5"/>
  <c r="AJ44" i="5"/>
  <c r="AI44" i="5"/>
  <c r="AQ44" i="5"/>
  <c r="AR44" i="5"/>
  <c r="AP44" i="5"/>
  <c r="AY45" i="5" l="1"/>
  <c r="AX45" i="5" s="1"/>
  <c r="AE44" i="5"/>
  <c r="V20" i="5" s="1"/>
  <c r="AP45" i="5" l="1"/>
  <c r="AG45" i="5"/>
  <c r="AI45" i="5" s="1"/>
  <c r="AU45" i="5"/>
  <c r="AR45" i="5"/>
  <c r="AM45" i="5"/>
  <c r="AH45" i="5"/>
  <c r="AJ45" i="5"/>
  <c r="AW45" i="5"/>
  <c r="AL45" i="5"/>
  <c r="AQ45" i="5"/>
  <c r="AT45" i="5"/>
  <c r="AO45" i="5"/>
  <c r="AV45" i="5"/>
  <c r="AE45" i="5" s="1"/>
  <c r="V21" i="5" s="1"/>
  <c r="AK45" i="5"/>
  <c r="AF45" i="5"/>
  <c r="AS45" i="5"/>
  <c r="AN45" i="5"/>
</calcChain>
</file>

<file path=xl/sharedStrings.xml><?xml version="1.0" encoding="utf-8"?>
<sst xmlns="http://schemas.openxmlformats.org/spreadsheetml/2006/main" count="71" uniqueCount="38">
  <si>
    <r>
      <t>y</t>
    </r>
    <r>
      <rPr>
        <b/>
        <vertAlign val="subscript"/>
        <sz val="11"/>
        <rFont val="Calibri"/>
        <family val="2"/>
        <scheme val="minor"/>
      </rPr>
      <t>t</t>
    </r>
  </si>
  <si>
    <r>
      <t>Diff y</t>
    </r>
    <r>
      <rPr>
        <b/>
        <vertAlign val="subscript"/>
        <sz val="11"/>
        <rFont val="Calibri"/>
        <family val="2"/>
        <scheme val="minor"/>
      </rPr>
      <t>t</t>
    </r>
  </si>
  <si>
    <t xml:space="preserve">PERIOD </t>
  </si>
  <si>
    <t>2SE</t>
  </si>
  <si>
    <t>-CI</t>
  </si>
  <si>
    <t>+CI</t>
  </si>
  <si>
    <r>
      <t>y</t>
    </r>
    <r>
      <rPr>
        <b/>
        <vertAlign val="subscript"/>
        <sz val="11"/>
        <rFont val="Calibri"/>
        <family val="2"/>
        <scheme val="minor"/>
      </rPr>
      <t>t</t>
    </r>
    <r>
      <rPr>
        <b/>
        <sz val="11"/>
        <rFont val="Calibri"/>
        <family val="2"/>
        <scheme val="minor"/>
      </rPr>
      <t xml:space="preserve"> - </t>
    </r>
    <r>
      <rPr>
        <b/>
        <sz val="11"/>
        <rFont val="Symbol"/>
        <family val="1"/>
        <charset val="2"/>
      </rPr>
      <t>m</t>
    </r>
  </si>
  <si>
    <r>
      <t>ACF y</t>
    </r>
    <r>
      <rPr>
        <b/>
        <vertAlign val="subscript"/>
        <sz val="11"/>
        <rFont val="Calibri"/>
        <family val="2"/>
        <scheme val="minor"/>
      </rPr>
      <t>t</t>
    </r>
  </si>
  <si>
    <r>
      <t>ACF Diff y</t>
    </r>
    <r>
      <rPr>
        <b/>
        <vertAlign val="subscript"/>
        <sz val="11"/>
        <rFont val="Calibri"/>
        <family val="2"/>
        <scheme val="minor"/>
      </rPr>
      <t>t</t>
    </r>
  </si>
  <si>
    <r>
      <t>PACF y</t>
    </r>
    <r>
      <rPr>
        <b/>
        <vertAlign val="subscript"/>
        <sz val="11"/>
        <rFont val="Calibri"/>
        <family val="2"/>
        <scheme val="minor"/>
      </rPr>
      <t>t</t>
    </r>
  </si>
  <si>
    <r>
      <t>PACF Diff y</t>
    </r>
    <r>
      <rPr>
        <b/>
        <vertAlign val="subscript"/>
        <sz val="11"/>
        <rFont val="Calibri"/>
        <family val="2"/>
        <scheme val="minor"/>
      </rPr>
      <t>t</t>
    </r>
  </si>
  <si>
    <t>k,1</t>
  </si>
  <si>
    <t>k,2</t>
  </si>
  <si>
    <t>k,3</t>
  </si>
  <si>
    <t>k,4</t>
  </si>
  <si>
    <t>k,5</t>
  </si>
  <si>
    <t>k,6</t>
  </si>
  <si>
    <t>k,7</t>
  </si>
  <si>
    <t>k,8</t>
  </si>
  <si>
    <t>k,9</t>
  </si>
  <si>
    <t>k,10</t>
  </si>
  <si>
    <t>k,11</t>
  </si>
  <si>
    <t>k,12</t>
  </si>
  <si>
    <t>k,13</t>
  </si>
  <si>
    <t>k,14</t>
  </si>
  <si>
    <t>k,15</t>
  </si>
  <si>
    <t>k,16</t>
  </si>
  <si>
    <t>k,17</t>
  </si>
  <si>
    <t>k,18</t>
  </si>
  <si>
    <t>k,19</t>
  </si>
  <si>
    <t>k,20</t>
  </si>
  <si>
    <t>Lag k</t>
  </si>
  <si>
    <r>
      <t>ACF r</t>
    </r>
    <r>
      <rPr>
        <vertAlign val="subscript"/>
        <sz val="11"/>
        <rFont val="Calibri"/>
        <family val="2"/>
        <scheme val="minor"/>
      </rPr>
      <t>k</t>
    </r>
  </si>
  <si>
    <r>
      <t>PACF r</t>
    </r>
    <r>
      <rPr>
        <vertAlign val="subscript"/>
        <sz val="11"/>
        <rFont val="Calibri"/>
        <family val="2"/>
        <scheme val="minor"/>
      </rPr>
      <t>k,j</t>
    </r>
  </si>
  <si>
    <t>Options:</t>
  </si>
  <si>
    <t>1,2,3,4,5,</t>
  </si>
  <si>
    <t>7,12,30</t>
  </si>
  <si>
    <t>Lag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</si>
</sst>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0"/>
      <name val="Arial"/>
      <family val="2"/>
    </font>
    <font>
      <b/>
      <sz val="1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0" fillId="0" borderId="0" xfId="0" applyBorder="1"/>
    <xf numFmtId="164" fontId="1" fillId="0" borderId="0" xfId="0" quotePrefix="1" applyNumberFormat="1" applyFont="1"/>
    <xf numFmtId="0" fontId="1" fillId="0" borderId="1" xfId="0" applyFont="1" applyBorder="1" applyAlignment="1">
      <alignment horizontal="center"/>
    </xf>
    <xf numFmtId="164" fontId="5" fillId="0" borderId="0" xfId="0" quotePrefix="1" applyNumberFormat="1" applyFont="1" applyFill="1"/>
    <xf numFmtId="164" fontId="2" fillId="0" borderId="0" xfId="0" applyNumberFormat="1" applyFont="1"/>
    <xf numFmtId="164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164" fontId="2" fillId="0" borderId="0" xfId="0" applyNumberFormat="1" applyFont="1" applyBorder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right" wrapText="1"/>
    </xf>
    <xf numFmtId="0" fontId="2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164" fontId="1" fillId="2" borderId="0" xfId="0" quotePrefix="1" applyNumberFormat="1" applyFont="1" applyFill="1" applyAlignment="1">
      <alignment horizontal="center"/>
    </xf>
    <xf numFmtId="164" fontId="1" fillId="2" borderId="0" xfId="0" applyNumberFormat="1" applyFont="1" applyFill="1"/>
    <xf numFmtId="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right" wrapText="1"/>
    </xf>
    <xf numFmtId="0" fontId="2" fillId="3" borderId="2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2" fontId="0" fillId="3" borderId="0" xfId="0" applyNumberFormat="1" applyFill="1"/>
    <xf numFmtId="2" fontId="1" fillId="3" borderId="0" xfId="0" applyNumberFormat="1" applyFont="1" applyFill="1" applyAlignment="1">
      <alignment horizontal="center"/>
    </xf>
    <xf numFmtId="164" fontId="1" fillId="3" borderId="0" xfId="0" quotePrefix="1" applyNumberFormat="1" applyFont="1" applyFill="1" applyAlignment="1">
      <alignment horizontal="center"/>
    </xf>
    <xf numFmtId="164" fontId="1" fillId="3" borderId="0" xfId="0" applyNumberFormat="1" applyFont="1" applyFill="1"/>
    <xf numFmtId="0" fontId="0" fillId="3" borderId="0" xfId="0" applyFill="1"/>
    <xf numFmtId="164" fontId="0" fillId="3" borderId="0" xfId="0" applyNumberFormat="1" applyFill="1"/>
    <xf numFmtId="164" fontId="1" fillId="3" borderId="0" xfId="0" quotePrefix="1" applyNumberFormat="1" applyFont="1" applyFill="1"/>
    <xf numFmtId="1" fontId="1" fillId="2" borderId="0" xfId="0" applyNumberFormat="1" applyFont="1" applyFill="1"/>
    <xf numFmtId="164" fontId="0" fillId="2" borderId="0" xfId="0" applyNumberFormat="1" applyFill="1"/>
    <xf numFmtId="164" fontId="1" fillId="2" borderId="0" xfId="0" quotePrefix="1" applyNumberFormat="1" applyFont="1" applyFill="1"/>
    <xf numFmtId="2" fontId="1" fillId="2" borderId="0" xfId="0" quotePrefix="1" applyNumberFormat="1" applyFont="1" applyFill="1"/>
    <xf numFmtId="164" fontId="2" fillId="2" borderId="0" xfId="0" applyNumberFormat="1" applyFont="1" applyFill="1" applyAlignment="1">
      <alignment horizontal="left"/>
    </xf>
    <xf numFmtId="0" fontId="2" fillId="0" borderId="1" xfId="0" quotePrefix="1" applyFont="1" applyFill="1" applyBorder="1" applyAlignment="1">
      <alignment horizontal="center"/>
    </xf>
    <xf numFmtId="164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ACF Data Set y</a:t>
            </a:r>
            <a:r>
              <a:rPr lang="en-US" baseline="-25000"/>
              <a:t>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ACF_PACF!$D$1</c:f>
              <c:strCache>
                <c:ptCount val="1"/>
                <c:pt idx="0">
                  <c:v>ACF yt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ACF_PACF!$D$2:$D$21</c:f>
              <c:numCache>
                <c:formatCode>0.000</c:formatCode>
                <c:ptCount val="20"/>
                <c:pt idx="0">
                  <c:v>0.97393665223572978</c:v>
                </c:pt>
                <c:pt idx="1">
                  <c:v>0.94804679592689201</c:v>
                </c:pt>
                <c:pt idx="2">
                  <c:v>0.91818396636481625</c:v>
                </c:pt>
                <c:pt idx="3">
                  <c:v>0.8931548328369926</c:v>
                </c:pt>
                <c:pt idx="4">
                  <c:v>0.86854391732029412</c:v>
                </c:pt>
                <c:pt idx="5">
                  <c:v>0.84088922836630131</c:v>
                </c:pt>
                <c:pt idx="6">
                  <c:v>0.80909093449191127</c:v>
                </c:pt>
                <c:pt idx="7">
                  <c:v>0.77445437357666924</c:v>
                </c:pt>
                <c:pt idx="8">
                  <c:v>0.73081457120834703</c:v>
                </c:pt>
                <c:pt idx="9">
                  <c:v>0.68289321416076498</c:v>
                </c:pt>
                <c:pt idx="10">
                  <c:v>0.6286904252985156</c:v>
                </c:pt>
                <c:pt idx="11">
                  <c:v>0.57682630751356068</c:v>
                </c:pt>
                <c:pt idx="12">
                  <c:v>0.52503481427592169</c:v>
                </c:pt>
                <c:pt idx="13">
                  <c:v>0.47373070963912967</c:v>
                </c:pt>
                <c:pt idx="14">
                  <c:v>0.4236937332617039</c:v>
                </c:pt>
                <c:pt idx="15">
                  <c:v>0.36742564926757426</c:v>
                </c:pt>
                <c:pt idx="16">
                  <c:v>0.31010363198201762</c:v>
                </c:pt>
                <c:pt idx="17">
                  <c:v>0.25666663201283108</c:v>
                </c:pt>
                <c:pt idx="18">
                  <c:v>0.19794675435401737</c:v>
                </c:pt>
                <c:pt idx="19">
                  <c:v>0.14926217423134019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2-4B4D-AEA2-C07A627D7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885304"/>
        <c:axId val="702887928"/>
      </c:barChart>
      <c:lineChart>
        <c:grouping val="standard"/>
        <c:varyColors val="0"/>
        <c:ser>
          <c:idx val="1"/>
          <c:order val="1"/>
          <c:tx>
            <c:strRef>
              <c:f>ACF_PACF!$F$1</c:f>
              <c:strCache>
                <c:ptCount val="1"/>
                <c:pt idx="0">
                  <c:v>-CI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ACF_PACF!$F$2:$F$21</c:f>
              <c:numCache>
                <c:formatCode>0.000</c:formatCode>
                <c:ptCount val="20"/>
                <c:pt idx="0">
                  <c:v>-0.39316238085928062</c:v>
                </c:pt>
                <c:pt idx="1">
                  <c:v>-0.50048759056365399</c:v>
                </c:pt>
                <c:pt idx="2">
                  <c:v>-0.58348255269908733</c:v>
                </c:pt>
                <c:pt idx="3">
                  <c:v>-0.65236344907179467</c:v>
                </c:pt>
                <c:pt idx="4">
                  <c:v>-0.71139129484566088</c:v>
                </c:pt>
                <c:pt idx="5">
                  <c:v>-0.76258273969485535</c:v>
                </c:pt>
                <c:pt idx="6">
                  <c:v>-0.80708644586194722</c:v>
                </c:pt>
                <c:pt idx="7">
                  <c:v>-0.84580829751843356</c:v>
                </c:pt>
                <c:pt idx="8">
                  <c:v>-0.87885437178971781</c:v>
                </c:pt>
                <c:pt idx="9">
                  <c:v>-0.90672432505701062</c:v>
                </c:pt>
                <c:pt idx="10">
                  <c:v>-0.92969174702267809</c:v>
                </c:pt>
                <c:pt idx="11">
                  <c:v>-0.94859505686933721</c:v>
                </c:pt>
                <c:pt idx="12">
                  <c:v>-0.96397548354190421</c:v>
                </c:pt>
                <c:pt idx="13">
                  <c:v>-0.97631804460475768</c:v>
                </c:pt>
                <c:pt idx="14">
                  <c:v>-0.98607977190041607</c:v>
                </c:pt>
                <c:pt idx="15">
                  <c:v>-0.99335768387568568</c:v>
                </c:pt>
                <c:pt idx="16">
                  <c:v>-0.99850953096238659</c:v>
                </c:pt>
                <c:pt idx="17">
                  <c:v>-1.0020235388396033</c:v>
                </c:pt>
                <c:pt idx="18">
                  <c:v>-1.0041077756187176</c:v>
                </c:pt>
                <c:pt idx="19">
                  <c:v>-1.0052909344502328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12-4B4D-AEA2-C07A627D720C}"/>
            </c:ext>
          </c:extLst>
        </c:ser>
        <c:ser>
          <c:idx val="2"/>
          <c:order val="2"/>
          <c:tx>
            <c:strRef>
              <c:f>ACF_PACF!$G$1</c:f>
              <c:strCache>
                <c:ptCount val="1"/>
                <c:pt idx="0">
                  <c:v>+CI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ACF_PACF!$G$2:$G$21</c:f>
              <c:numCache>
                <c:formatCode>0.000</c:formatCode>
                <c:ptCount val="20"/>
                <c:pt idx="0">
                  <c:v>0.39316238085928062</c:v>
                </c:pt>
                <c:pt idx="1">
                  <c:v>0.50048759056365399</c:v>
                </c:pt>
                <c:pt idx="2">
                  <c:v>0.58348255269908733</c:v>
                </c:pt>
                <c:pt idx="3">
                  <c:v>0.65236344907179467</c:v>
                </c:pt>
                <c:pt idx="4">
                  <c:v>0.71139129484566088</c:v>
                </c:pt>
                <c:pt idx="5">
                  <c:v>0.76258273969485535</c:v>
                </c:pt>
                <c:pt idx="6">
                  <c:v>0.80708644586194722</c:v>
                </c:pt>
                <c:pt idx="7">
                  <c:v>0.84580829751843356</c:v>
                </c:pt>
                <c:pt idx="8">
                  <c:v>0.87885437178971781</c:v>
                </c:pt>
                <c:pt idx="9">
                  <c:v>0.90672432505701062</c:v>
                </c:pt>
                <c:pt idx="10">
                  <c:v>0.92969174702267809</c:v>
                </c:pt>
                <c:pt idx="11">
                  <c:v>0.94859505686933721</c:v>
                </c:pt>
                <c:pt idx="12">
                  <c:v>0.96397548354190421</c:v>
                </c:pt>
                <c:pt idx="13">
                  <c:v>0.97631804460475768</c:v>
                </c:pt>
                <c:pt idx="14">
                  <c:v>0.98607977190041607</c:v>
                </c:pt>
                <c:pt idx="15">
                  <c:v>0.99335768387568568</c:v>
                </c:pt>
                <c:pt idx="16">
                  <c:v>0.99850953096238659</c:v>
                </c:pt>
                <c:pt idx="17">
                  <c:v>1.0020235388396033</c:v>
                </c:pt>
                <c:pt idx="18">
                  <c:v>1.0041077756187176</c:v>
                </c:pt>
                <c:pt idx="19">
                  <c:v>1.0052909344502328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12-4B4D-AEA2-C07A627D7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885304"/>
        <c:axId val="702887928"/>
      </c:lineChart>
      <c:catAx>
        <c:axId val="702885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7928"/>
        <c:crosses val="autoZero"/>
        <c:auto val="1"/>
        <c:lblAlgn val="ctr"/>
        <c:lblOffset val="100"/>
        <c:noMultiLvlLbl val="0"/>
      </c:catAx>
      <c:valAx>
        <c:axId val="702887928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5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ACF Differenced y</a:t>
            </a:r>
            <a:r>
              <a:rPr lang="en-US" baseline="-25000"/>
              <a:t>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ACF_PACF!$Q$1</c:f>
              <c:strCache>
                <c:ptCount val="1"/>
                <c:pt idx="0">
                  <c:v>ACF Diff yt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ACF_PACF!$Q$2:$Q$21</c:f>
              <c:numCache>
                <c:formatCode>0.000</c:formatCode>
                <c:ptCount val="20"/>
                <c:pt idx="0">
                  <c:v>-4.1209664747859698E-2</c:v>
                </c:pt>
                <c:pt idx="1">
                  <c:v>4.7002992686415751E-2</c:v>
                </c:pt>
                <c:pt idx="2">
                  <c:v>-0.18179031490548075</c:v>
                </c:pt>
                <c:pt idx="3">
                  <c:v>-2.2612931267449357E-2</c:v>
                </c:pt>
                <c:pt idx="4">
                  <c:v>5.7128531786834524E-2</c:v>
                </c:pt>
                <c:pt idx="5">
                  <c:v>7.5421717732334914E-2</c:v>
                </c:pt>
                <c:pt idx="6">
                  <c:v>6.3943585849612739E-2</c:v>
                </c:pt>
                <c:pt idx="7">
                  <c:v>8.9183425248677214E-2</c:v>
                </c:pt>
                <c:pt idx="8">
                  <c:v>5.1951915475783664E-2</c:v>
                </c:pt>
                <c:pt idx="9">
                  <c:v>0.14461489437381395</c:v>
                </c:pt>
                <c:pt idx="10">
                  <c:v>-5.0339882250266907E-2</c:v>
                </c:pt>
                <c:pt idx="11">
                  <c:v>-1.8536367867474771E-2</c:v>
                </c:pt>
                <c:pt idx="12">
                  <c:v>-3.2246595390714741E-2</c:v>
                </c:pt>
                <c:pt idx="13">
                  <c:v>4.5016307183843876E-2</c:v>
                </c:pt>
                <c:pt idx="14">
                  <c:v>0.14049278189582773</c:v>
                </c:pt>
                <c:pt idx="15">
                  <c:v>7.5693609934992634E-2</c:v>
                </c:pt>
                <c:pt idx="16">
                  <c:v>-0.26187538409952427</c:v>
                </c:pt>
                <c:pt idx="17">
                  <c:v>3.5198898109986179E-2</c:v>
                </c:pt>
                <c:pt idx="18">
                  <c:v>-0.25675366487784423</c:v>
                </c:pt>
                <c:pt idx="19">
                  <c:v>8.8268421651954782E-2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8-472B-9715-D6E1569E9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885304"/>
        <c:axId val="702887928"/>
      </c:barChart>
      <c:lineChart>
        <c:grouping val="standard"/>
        <c:varyColors val="0"/>
        <c:ser>
          <c:idx val="1"/>
          <c:order val="1"/>
          <c:tx>
            <c:strRef>
              <c:f>ACF_PACF!$S$1</c:f>
              <c:strCache>
                <c:ptCount val="1"/>
                <c:pt idx="0">
                  <c:v>-CI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ACF_PACF!$S$2:$S$21</c:f>
              <c:numCache>
                <c:formatCode>0.000</c:formatCode>
                <c:ptCount val="20"/>
                <c:pt idx="0">
                  <c:v>-0.23300389558599768</c:v>
                </c:pt>
                <c:pt idx="1">
                  <c:v>-0.23351636069850201</c:v>
                </c:pt>
                <c:pt idx="2">
                  <c:v>-0.24105210915175104</c:v>
                </c:pt>
                <c:pt idx="3">
                  <c:v>-0.24116685929209253</c:v>
                </c:pt>
                <c:pt idx="4">
                  <c:v>-0.24189797227214765</c:v>
                </c:pt>
                <c:pt idx="5">
                  <c:v>-0.2431670163280846</c:v>
                </c:pt>
                <c:pt idx="6">
                  <c:v>-0.24407511476862945</c:v>
                </c:pt>
                <c:pt idx="7">
                  <c:v>-0.2458319796330774</c:v>
                </c:pt>
                <c:pt idx="8">
                  <c:v>-0.24642530752554853</c:v>
                </c:pt>
                <c:pt idx="9">
                  <c:v>-0.25097522576412157</c:v>
                </c:pt>
                <c:pt idx="10">
                  <c:v>-0.25152095273388192</c:v>
                </c:pt>
                <c:pt idx="11">
                  <c:v>-0.25159485625064243</c:v>
                </c:pt>
                <c:pt idx="12">
                  <c:v>-0.25181838165785819</c:v>
                </c:pt>
                <c:pt idx="13">
                  <c:v>-0.25225342358571384</c:v>
                </c:pt>
                <c:pt idx="14">
                  <c:v>-0.25645222422274194</c:v>
                </c:pt>
                <c:pt idx="15">
                  <c:v>-0.2576582200318645</c:v>
                </c:pt>
                <c:pt idx="16">
                  <c:v>-0.27167801052877533</c:v>
                </c:pt>
                <c:pt idx="17">
                  <c:v>-0.27192464873522409</c:v>
                </c:pt>
                <c:pt idx="18">
                  <c:v>-0.28473979623867035</c:v>
                </c:pt>
                <c:pt idx="19">
                  <c:v>-0.28621649411222339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98-472B-9715-D6E1569E950C}"/>
            </c:ext>
          </c:extLst>
        </c:ser>
        <c:ser>
          <c:idx val="2"/>
          <c:order val="2"/>
          <c:tx>
            <c:strRef>
              <c:f>ACF_PACF!$T$1</c:f>
              <c:strCache>
                <c:ptCount val="1"/>
                <c:pt idx="0">
                  <c:v>+CI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ACF_PACF!$T$2:$T$21</c:f>
              <c:numCache>
                <c:formatCode>0.000</c:formatCode>
                <c:ptCount val="20"/>
                <c:pt idx="0">
                  <c:v>0.23300389558599768</c:v>
                </c:pt>
                <c:pt idx="1">
                  <c:v>0.23351636069850201</c:v>
                </c:pt>
                <c:pt idx="2">
                  <c:v>0.24105210915175104</c:v>
                </c:pt>
                <c:pt idx="3">
                  <c:v>0.24116685929209253</c:v>
                </c:pt>
                <c:pt idx="4">
                  <c:v>0.24189797227214765</c:v>
                </c:pt>
                <c:pt idx="5">
                  <c:v>0.2431670163280846</c:v>
                </c:pt>
                <c:pt idx="6">
                  <c:v>0.24407511476862945</c:v>
                </c:pt>
                <c:pt idx="7">
                  <c:v>0.2458319796330774</c:v>
                </c:pt>
                <c:pt idx="8">
                  <c:v>0.24642530752554853</c:v>
                </c:pt>
                <c:pt idx="9">
                  <c:v>0.25097522576412157</c:v>
                </c:pt>
                <c:pt idx="10">
                  <c:v>0.25152095273388192</c:v>
                </c:pt>
                <c:pt idx="11">
                  <c:v>0.25159485625064243</c:v>
                </c:pt>
                <c:pt idx="12">
                  <c:v>0.25181838165785819</c:v>
                </c:pt>
                <c:pt idx="13">
                  <c:v>0.25225342358571384</c:v>
                </c:pt>
                <c:pt idx="14">
                  <c:v>0.25645222422274194</c:v>
                </c:pt>
                <c:pt idx="15">
                  <c:v>0.2576582200318645</c:v>
                </c:pt>
                <c:pt idx="16">
                  <c:v>0.27167801052877533</c:v>
                </c:pt>
                <c:pt idx="17">
                  <c:v>0.27192464873522409</c:v>
                </c:pt>
                <c:pt idx="18">
                  <c:v>0.28473979623867035</c:v>
                </c:pt>
                <c:pt idx="19">
                  <c:v>0.28621649411222339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98-472B-9715-D6E1569E9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885304"/>
        <c:axId val="702887928"/>
      </c:lineChart>
      <c:catAx>
        <c:axId val="702885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7928"/>
        <c:crosses val="autoZero"/>
        <c:auto val="1"/>
        <c:lblAlgn val="ctr"/>
        <c:lblOffset val="100"/>
        <c:noMultiLvlLbl val="0"/>
      </c:catAx>
      <c:valAx>
        <c:axId val="702887928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5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PACF Data Set y</a:t>
            </a:r>
            <a:r>
              <a:rPr lang="en-US" baseline="-25000"/>
              <a:t>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ACF_PACF!$I$1</c:f>
              <c:strCache>
                <c:ptCount val="1"/>
                <c:pt idx="0">
                  <c:v>PACF yt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ACF_PACF!$I$2:$I$21</c:f>
              <c:numCache>
                <c:formatCode>0.000</c:formatCode>
                <c:ptCount val="20"/>
                <c:pt idx="0">
                  <c:v>0.97393665223572978</c:v>
                </c:pt>
                <c:pt idx="1">
                  <c:v>-9.8315301938997797E-3</c:v>
                </c:pt>
                <c:pt idx="2">
                  <c:v>-9.0510690160011065E-2</c:v>
                </c:pt>
                <c:pt idx="3">
                  <c:v>7.8514062015259997E-2</c:v>
                </c:pt>
                <c:pt idx="4">
                  <c:v>9.0410169694289861E-4</c:v>
                </c:pt>
                <c:pt idx="5">
                  <c:v>-8.7638213709916729E-2</c:v>
                </c:pt>
                <c:pt idx="6">
                  <c:v>-9.0076176305386724E-2</c:v>
                </c:pt>
                <c:pt idx="7">
                  <c:v>-6.1613829506008216E-2</c:v>
                </c:pt>
                <c:pt idx="8">
                  <c:v>-0.20108616062480678</c:v>
                </c:pt>
                <c:pt idx="9">
                  <c:v>-0.13117815341842623</c:v>
                </c:pt>
                <c:pt idx="10">
                  <c:v>-0.15431514085716519</c:v>
                </c:pt>
                <c:pt idx="11">
                  <c:v>-2.2053568456315724E-2</c:v>
                </c:pt>
                <c:pt idx="12">
                  <c:v>-4.2710777849166978E-2</c:v>
                </c:pt>
                <c:pt idx="13">
                  <c:v>-3.9168568941882406E-2</c:v>
                </c:pt>
                <c:pt idx="14">
                  <c:v>2.6357126244481398E-2</c:v>
                </c:pt>
                <c:pt idx="15">
                  <c:v>-0.12366390343496884</c:v>
                </c:pt>
                <c:pt idx="16">
                  <c:v>-3.2270741289543534E-2</c:v>
                </c:pt>
                <c:pt idx="17">
                  <c:v>-0.11850805892380489</c:v>
                </c:pt>
                <c:pt idx="18">
                  <c:v>-0.10694779325019566</c:v>
                </c:pt>
                <c:pt idx="19">
                  <c:v>-5.4391142906091615E-2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3-41F3-8B9B-731C27279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885304"/>
        <c:axId val="702887928"/>
      </c:barChart>
      <c:lineChart>
        <c:grouping val="standard"/>
        <c:varyColors val="0"/>
        <c:ser>
          <c:idx val="1"/>
          <c:order val="1"/>
          <c:tx>
            <c:strRef>
              <c:f>ACF_PACF!$K$1</c:f>
              <c:strCache>
                <c:ptCount val="1"/>
                <c:pt idx="0">
                  <c:v>-CI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ACF_PACF!$K$2:$K$21</c:f>
              <c:numCache>
                <c:formatCode>General</c:formatCode>
                <c:ptCount val="20"/>
                <c:pt idx="0">
                  <c:v>-0.23098821518760554</c:v>
                </c:pt>
                <c:pt idx="1">
                  <c:v>-0.23098821518760554</c:v>
                </c:pt>
                <c:pt idx="2">
                  <c:v>-0.23098821518760554</c:v>
                </c:pt>
                <c:pt idx="3">
                  <c:v>-0.23098821518760554</c:v>
                </c:pt>
                <c:pt idx="4">
                  <c:v>-0.23098821518760554</c:v>
                </c:pt>
                <c:pt idx="5">
                  <c:v>-0.23098821518760554</c:v>
                </c:pt>
                <c:pt idx="6">
                  <c:v>-0.23098821518760554</c:v>
                </c:pt>
                <c:pt idx="7">
                  <c:v>-0.23098821518760554</c:v>
                </c:pt>
                <c:pt idx="8">
                  <c:v>-0.23098821518760554</c:v>
                </c:pt>
                <c:pt idx="9">
                  <c:v>-0.23098821518760554</c:v>
                </c:pt>
                <c:pt idx="10">
                  <c:v>-0.23098821518760554</c:v>
                </c:pt>
                <c:pt idx="11">
                  <c:v>-0.23098821518760554</c:v>
                </c:pt>
                <c:pt idx="12">
                  <c:v>-0.23098821518760554</c:v>
                </c:pt>
                <c:pt idx="13">
                  <c:v>-0.23098821518760554</c:v>
                </c:pt>
                <c:pt idx="14">
                  <c:v>-0.23098821518760554</c:v>
                </c:pt>
                <c:pt idx="15">
                  <c:v>-0.23098821518760554</c:v>
                </c:pt>
                <c:pt idx="16">
                  <c:v>-0.23098821518760554</c:v>
                </c:pt>
                <c:pt idx="17">
                  <c:v>-0.23098821518760554</c:v>
                </c:pt>
                <c:pt idx="18">
                  <c:v>-0.23098821518760554</c:v>
                </c:pt>
                <c:pt idx="19">
                  <c:v>-0.23098821518760554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C3-41F3-8B9B-731C27279FD1}"/>
            </c:ext>
          </c:extLst>
        </c:ser>
        <c:ser>
          <c:idx val="2"/>
          <c:order val="2"/>
          <c:tx>
            <c:strRef>
              <c:f>ACF_PACF!$L$1</c:f>
              <c:strCache>
                <c:ptCount val="1"/>
                <c:pt idx="0">
                  <c:v>+CI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ACF_PACF!$L$2:$L$21</c:f>
              <c:numCache>
                <c:formatCode>General</c:formatCode>
                <c:ptCount val="20"/>
                <c:pt idx="0">
                  <c:v>0.23098821518760554</c:v>
                </c:pt>
                <c:pt idx="1">
                  <c:v>0.23098821518760554</c:v>
                </c:pt>
                <c:pt idx="2">
                  <c:v>0.23098821518760554</c:v>
                </c:pt>
                <c:pt idx="3">
                  <c:v>0.23098821518760554</c:v>
                </c:pt>
                <c:pt idx="4">
                  <c:v>0.23098821518760554</c:v>
                </c:pt>
                <c:pt idx="5">
                  <c:v>0.23098821518760554</c:v>
                </c:pt>
                <c:pt idx="6">
                  <c:v>0.23098821518760554</c:v>
                </c:pt>
                <c:pt idx="7">
                  <c:v>0.23098821518760554</c:v>
                </c:pt>
                <c:pt idx="8">
                  <c:v>0.23098821518760554</c:v>
                </c:pt>
                <c:pt idx="9">
                  <c:v>0.23098821518760554</c:v>
                </c:pt>
                <c:pt idx="10">
                  <c:v>0.23098821518760554</c:v>
                </c:pt>
                <c:pt idx="11">
                  <c:v>0.23098821518760554</c:v>
                </c:pt>
                <c:pt idx="12">
                  <c:v>0.23098821518760554</c:v>
                </c:pt>
                <c:pt idx="13">
                  <c:v>0.23098821518760554</c:v>
                </c:pt>
                <c:pt idx="14">
                  <c:v>0.23098821518760554</c:v>
                </c:pt>
                <c:pt idx="15">
                  <c:v>0.23098821518760554</c:v>
                </c:pt>
                <c:pt idx="16">
                  <c:v>0.23098821518760554</c:v>
                </c:pt>
                <c:pt idx="17">
                  <c:v>0.23098821518760554</c:v>
                </c:pt>
                <c:pt idx="18">
                  <c:v>0.23098821518760554</c:v>
                </c:pt>
                <c:pt idx="19">
                  <c:v>0.23098821518760554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C3-41F3-8B9B-731C27279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885304"/>
        <c:axId val="702887928"/>
      </c:lineChart>
      <c:catAx>
        <c:axId val="702885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7928"/>
        <c:crosses val="autoZero"/>
        <c:auto val="1"/>
        <c:lblAlgn val="ctr"/>
        <c:lblOffset val="100"/>
        <c:noMultiLvlLbl val="0"/>
      </c:catAx>
      <c:valAx>
        <c:axId val="7028879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5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PACF Differenced y</a:t>
            </a:r>
            <a:r>
              <a:rPr lang="en-US" baseline="-25000"/>
              <a:t>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ACF_PACF!$V$1</c:f>
              <c:strCache>
                <c:ptCount val="1"/>
                <c:pt idx="0">
                  <c:v>PACF Diff yt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ACF_PACF!$V$2:$V$21</c:f>
              <c:numCache>
                <c:formatCode>0.000</c:formatCode>
                <c:ptCount val="20"/>
                <c:pt idx="0">
                  <c:v>-4.1209664747859698E-2</c:v>
                </c:pt>
                <c:pt idx="1">
                  <c:v>4.5381825288502736E-2</c:v>
                </c:pt>
                <c:pt idx="2">
                  <c:v>-0.1787421135075476</c:v>
                </c:pt>
                <c:pt idx="3">
                  <c:v>-3.8840388451759474E-2</c:v>
                </c:pt>
                <c:pt idx="4">
                  <c:v>7.3072135229464361E-2</c:v>
                </c:pt>
                <c:pt idx="5">
                  <c:v>5.2307230620886852E-2</c:v>
                </c:pt>
                <c:pt idx="6">
                  <c:v>5.3830991466729233E-2</c:v>
                </c:pt>
                <c:pt idx="7">
                  <c:v>0.11537845491770436</c:v>
                </c:pt>
                <c:pt idx="8">
                  <c:v>8.6539549419560782E-2</c:v>
                </c:pt>
                <c:pt idx="9">
                  <c:v>0.17413870205558254</c:v>
                </c:pt>
                <c:pt idx="10">
                  <c:v>-5.9359415909100129E-3</c:v>
                </c:pt>
                <c:pt idx="11">
                  <c:v>-1.6039641529904398E-2</c:v>
                </c:pt>
                <c:pt idx="12">
                  <c:v>6.8454633210724234E-3</c:v>
                </c:pt>
                <c:pt idx="13">
                  <c:v>1.5140710668014676E-2</c:v>
                </c:pt>
                <c:pt idx="14">
                  <c:v>9.8873674842858764E-2</c:v>
                </c:pt>
                <c:pt idx="15">
                  <c:v>5.0788666456285651E-2</c:v>
                </c:pt>
                <c:pt idx="16">
                  <c:v>-0.31327815991863789</c:v>
                </c:pt>
                <c:pt idx="17">
                  <c:v>-0.31221868120295754</c:v>
                </c:pt>
                <c:pt idx="18">
                  <c:v>-0.29812901882800646</c:v>
                </c:pt>
                <c:pt idx="19">
                  <c:v>-0.31611855172702574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E-4F56-A1EF-E3BD25D7C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885304"/>
        <c:axId val="702887928"/>
      </c:barChart>
      <c:lineChart>
        <c:grouping val="standard"/>
        <c:varyColors val="0"/>
        <c:ser>
          <c:idx val="1"/>
          <c:order val="1"/>
          <c:tx>
            <c:strRef>
              <c:f>ACF_PACF!$X$1</c:f>
              <c:strCache>
                <c:ptCount val="1"/>
                <c:pt idx="0">
                  <c:v>-CI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ACF_PACF!$X$2:$X$21</c:f>
              <c:numCache>
                <c:formatCode>0.000</c:formatCode>
                <c:ptCount val="20"/>
                <c:pt idx="0">
                  <c:v>-0.23260920500599525</c:v>
                </c:pt>
                <c:pt idx="1">
                  <c:v>-0.23260920500599525</c:v>
                </c:pt>
                <c:pt idx="2">
                  <c:v>-0.23260920500599525</c:v>
                </c:pt>
                <c:pt idx="3">
                  <c:v>-0.23260920500599525</c:v>
                </c:pt>
                <c:pt idx="4">
                  <c:v>-0.23260920500599525</c:v>
                </c:pt>
                <c:pt idx="5">
                  <c:v>-0.23260920500599525</c:v>
                </c:pt>
                <c:pt idx="6">
                  <c:v>-0.23260920500599525</c:v>
                </c:pt>
                <c:pt idx="7">
                  <c:v>-0.23260920500599525</c:v>
                </c:pt>
                <c:pt idx="8">
                  <c:v>-0.23260920500599525</c:v>
                </c:pt>
                <c:pt idx="9">
                  <c:v>-0.23260920500599525</c:v>
                </c:pt>
                <c:pt idx="10">
                  <c:v>-0.23260920500599525</c:v>
                </c:pt>
                <c:pt idx="11">
                  <c:v>-0.23260920500599525</c:v>
                </c:pt>
                <c:pt idx="12">
                  <c:v>-0.23260920500599525</c:v>
                </c:pt>
                <c:pt idx="13">
                  <c:v>-0.23260920500599525</c:v>
                </c:pt>
                <c:pt idx="14">
                  <c:v>-0.23260920500599525</c:v>
                </c:pt>
                <c:pt idx="15">
                  <c:v>-0.23260920500599525</c:v>
                </c:pt>
                <c:pt idx="16">
                  <c:v>-0.23260920500599525</c:v>
                </c:pt>
                <c:pt idx="17">
                  <c:v>-0.23260920500599525</c:v>
                </c:pt>
                <c:pt idx="18">
                  <c:v>-0.23260920500599525</c:v>
                </c:pt>
                <c:pt idx="19">
                  <c:v>-0.23260920500599525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E-4F56-A1EF-E3BD25D7C99B}"/>
            </c:ext>
          </c:extLst>
        </c:ser>
        <c:ser>
          <c:idx val="2"/>
          <c:order val="2"/>
          <c:tx>
            <c:strRef>
              <c:f>ACF_PACF!$Y$1</c:f>
              <c:strCache>
                <c:ptCount val="1"/>
                <c:pt idx="0">
                  <c:v>+CI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ACF_PACF!$Y$2:$Y$21</c:f>
              <c:numCache>
                <c:formatCode>0.000</c:formatCode>
                <c:ptCount val="20"/>
                <c:pt idx="0">
                  <c:v>0.23260920500599525</c:v>
                </c:pt>
                <c:pt idx="1">
                  <c:v>0.23260920500599525</c:v>
                </c:pt>
                <c:pt idx="2">
                  <c:v>0.23260920500599525</c:v>
                </c:pt>
                <c:pt idx="3">
                  <c:v>0.23260920500599525</c:v>
                </c:pt>
                <c:pt idx="4">
                  <c:v>0.23260920500599525</c:v>
                </c:pt>
                <c:pt idx="5">
                  <c:v>0.23260920500599525</c:v>
                </c:pt>
                <c:pt idx="6">
                  <c:v>0.23260920500599525</c:v>
                </c:pt>
                <c:pt idx="7">
                  <c:v>0.23260920500599525</c:v>
                </c:pt>
                <c:pt idx="8">
                  <c:v>0.23260920500599525</c:v>
                </c:pt>
                <c:pt idx="9">
                  <c:v>0.23260920500599525</c:v>
                </c:pt>
                <c:pt idx="10">
                  <c:v>0.23260920500599525</c:v>
                </c:pt>
                <c:pt idx="11">
                  <c:v>0.23260920500599525</c:v>
                </c:pt>
                <c:pt idx="12">
                  <c:v>0.23260920500599525</c:v>
                </c:pt>
                <c:pt idx="13">
                  <c:v>0.23260920500599525</c:v>
                </c:pt>
                <c:pt idx="14">
                  <c:v>0.23260920500599525</c:v>
                </c:pt>
                <c:pt idx="15">
                  <c:v>0.23260920500599525</c:v>
                </c:pt>
                <c:pt idx="16">
                  <c:v>0.23260920500599525</c:v>
                </c:pt>
                <c:pt idx="17">
                  <c:v>0.23260920500599525</c:v>
                </c:pt>
                <c:pt idx="18">
                  <c:v>0.23260920500599525</c:v>
                </c:pt>
                <c:pt idx="19">
                  <c:v>0.23260920500599525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E-4F56-A1EF-E3BD25D7C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885304"/>
        <c:axId val="702887928"/>
      </c:lineChart>
      <c:catAx>
        <c:axId val="702885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7928"/>
        <c:crosses val="autoZero"/>
        <c:auto val="1"/>
        <c:lblAlgn val="ctr"/>
        <c:lblOffset val="100"/>
        <c:noMultiLvlLbl val="0"/>
      </c:catAx>
      <c:valAx>
        <c:axId val="702887928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885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</xdr:colOff>
      <xdr:row>22</xdr:row>
      <xdr:rowOff>15240</xdr:rowOff>
    </xdr:from>
    <xdr:to>
      <xdr:col>8</xdr:col>
      <xdr:colOff>28575</xdr:colOff>
      <xdr:row>32</xdr:row>
      <xdr:rowOff>129540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8843492-03C4-49F7-903F-44751670CE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22860</xdr:colOff>
      <xdr:row>22</xdr:row>
      <xdr:rowOff>15240</xdr:rowOff>
    </xdr:from>
    <xdr:to>
      <xdr:col>21</xdr:col>
      <xdr:colOff>0</xdr:colOff>
      <xdr:row>32</xdr:row>
      <xdr:rowOff>129540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A173A21-C529-4E1A-80BB-CF01DCFCC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171450</xdr:colOff>
      <xdr:row>21</xdr:row>
      <xdr:rowOff>142875</xdr:rowOff>
    </xdr:from>
    <xdr:to>
      <xdr:col>13</xdr:col>
      <xdr:colOff>381000</xdr:colOff>
      <xdr:row>32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B558BA0-A944-4AF3-8988-82F491EEA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194733</xdr:colOff>
      <xdr:row>22</xdr:row>
      <xdr:rowOff>0</xdr:rowOff>
    </xdr:from>
    <xdr:to>
      <xdr:col>27</xdr:col>
      <xdr:colOff>513080</xdr:colOff>
      <xdr:row>32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0C5097F-C7C2-4B93-9260-66F9F5F32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3"/>
  <sheetViews>
    <sheetView tabSelected="1" zoomScale="80" zoomScaleNormal="80" workbookViewId="0">
      <selection activeCell="H1" sqref="H1"/>
    </sheetView>
  </sheetViews>
  <sheetFormatPr defaultRowHeight="14.4" x14ac:dyDescent="0.3"/>
  <cols>
    <col min="1" max="1" width="7.33203125" customWidth="1"/>
    <col min="4" max="4" width="10.88671875" customWidth="1"/>
    <col min="17" max="17" width="10.88671875" customWidth="1"/>
    <col min="22" max="22" width="10.6640625" customWidth="1"/>
  </cols>
  <sheetData>
    <row r="1" spans="1:51" ht="15.6" x14ac:dyDescent="0.35">
      <c r="A1" s="19" t="s">
        <v>2</v>
      </c>
      <c r="B1" s="20" t="s">
        <v>0</v>
      </c>
      <c r="C1" s="20" t="s">
        <v>6</v>
      </c>
      <c r="D1" s="21" t="s">
        <v>7</v>
      </c>
      <c r="E1" s="22" t="s">
        <v>3</v>
      </c>
      <c r="F1" s="23" t="s">
        <v>4</v>
      </c>
      <c r="G1" s="23" t="s">
        <v>5</v>
      </c>
      <c r="H1" s="37"/>
      <c r="I1" s="21" t="s">
        <v>9</v>
      </c>
      <c r="J1" s="22" t="s">
        <v>3</v>
      </c>
      <c r="K1" s="23" t="s">
        <v>4</v>
      </c>
      <c r="L1" s="23" t="s">
        <v>5</v>
      </c>
      <c r="M1" s="37"/>
      <c r="N1" s="15" t="s">
        <v>37</v>
      </c>
      <c r="O1" s="12" t="s">
        <v>1</v>
      </c>
      <c r="P1" s="12" t="s">
        <v>6</v>
      </c>
      <c r="Q1" s="13" t="s">
        <v>8</v>
      </c>
      <c r="R1" s="14" t="s">
        <v>3</v>
      </c>
      <c r="S1" s="15" t="s">
        <v>4</v>
      </c>
      <c r="T1" s="15" t="s">
        <v>5</v>
      </c>
      <c r="V1" s="13" t="s">
        <v>10</v>
      </c>
      <c r="W1" s="14" t="s">
        <v>3</v>
      </c>
      <c r="X1" s="15" t="s">
        <v>4</v>
      </c>
      <c r="Y1" s="15" t="s">
        <v>5</v>
      </c>
      <c r="AB1" s="3"/>
      <c r="AC1" s="5" t="s">
        <v>31</v>
      </c>
      <c r="AD1" s="5" t="s">
        <v>32</v>
      </c>
      <c r="AE1" s="5" t="s">
        <v>33</v>
      </c>
      <c r="AF1" s="5" t="s">
        <v>11</v>
      </c>
      <c r="AG1" s="5" t="s">
        <v>12</v>
      </c>
      <c r="AH1" s="5" t="s">
        <v>13</v>
      </c>
      <c r="AI1" s="5" t="s">
        <v>14</v>
      </c>
      <c r="AJ1" s="5" t="s">
        <v>15</v>
      </c>
      <c r="AK1" s="5" t="s">
        <v>16</v>
      </c>
      <c r="AL1" s="5" t="s">
        <v>17</v>
      </c>
      <c r="AM1" s="5" t="s">
        <v>18</v>
      </c>
      <c r="AN1" s="5" t="s">
        <v>19</v>
      </c>
      <c r="AO1" s="5" t="s">
        <v>20</v>
      </c>
      <c r="AP1" s="5" t="s">
        <v>21</v>
      </c>
      <c r="AQ1" s="5" t="s">
        <v>22</v>
      </c>
      <c r="AR1" s="5" t="s">
        <v>23</v>
      </c>
      <c r="AS1" s="5" t="s">
        <v>24</v>
      </c>
      <c r="AT1" s="5" t="s">
        <v>25</v>
      </c>
      <c r="AU1" s="5" t="s">
        <v>26</v>
      </c>
      <c r="AV1" s="5" t="s">
        <v>27</v>
      </c>
      <c r="AW1" s="5" t="s">
        <v>28</v>
      </c>
      <c r="AX1" s="5" t="s">
        <v>29</v>
      </c>
      <c r="AY1" s="5" t="s">
        <v>30</v>
      </c>
    </row>
    <row r="2" spans="1:51" x14ac:dyDescent="0.3">
      <c r="A2" s="24">
        <v>1</v>
      </c>
      <c r="B2" s="25">
        <v>52.522643000000002</v>
      </c>
      <c r="C2" s="26">
        <f>B2-AVERAGE($B$2:$B$73)</f>
        <v>-1.8369564444444393</v>
      </c>
      <c r="D2" s="27">
        <f>SUMPRODUCT($C$2:INDEX($C$2:$C$73,ROWS(C3:C$73)),$C3:C$73)/DEVSQ($C$2:$C$73)</f>
        <v>0.97393665223572978</v>
      </c>
      <c r="E2" s="28">
        <f>SQRT((1/COUNT($C$2:$C$73))*(1+2*SUMSQ($D$2:D2)))</f>
        <v>0.20059305145881665</v>
      </c>
      <c r="F2" s="28">
        <f>-1.96*E2</f>
        <v>-0.39316238085928062</v>
      </c>
      <c r="G2" s="28">
        <f>1.96*E2</f>
        <v>0.39316238085928062</v>
      </c>
      <c r="H2" s="38"/>
      <c r="I2" s="30">
        <f>AE2</f>
        <v>0.97393665223572978</v>
      </c>
      <c r="J2" s="31">
        <f>1/SQRT(COUNT($C$2:$C$73))</f>
        <v>0.11785113019775793</v>
      </c>
      <c r="K2" s="29">
        <f>-1.96*J2</f>
        <v>-0.23098821518760554</v>
      </c>
      <c r="L2" s="29">
        <f>1.96*J2</f>
        <v>0.23098821518760554</v>
      </c>
      <c r="M2" s="38"/>
      <c r="N2" s="32">
        <v>1</v>
      </c>
      <c r="O2" s="35">
        <f ca="1">IF($N$2=1,B3-OFFSET(B3,-$N$2,0),IF($N$2=2,B4-OFFSET(B4,-$N$2,0),IF($N$2=3,B5-OFFSET(B5,-$N$2,0),IF($N$2=4,B6-OFFSET(B6,-$N$2,0),IF($N$2=5,B7-OFFSET(B7,-$N$2,0),IF($N$2=7,B9-OFFSET(B9,-$N$2,0),IF($N$2=12,B14-OFFSET(B14,-$N$2,0),IF($N$2=30,B32-OFFSET(B32,-$N$2,0),0))))))))</f>
        <v>-0.36770700000000289</v>
      </c>
      <c r="P2" s="16">
        <f ca="1">O2-AVERAGE($O$2:$O$72)</f>
        <v>-0.43147257746479162</v>
      </c>
      <c r="Q2" s="17">
        <f ca="1">SUMPRODUCT($P$2:INDEX($P$2:$P$72,ROWS(P3:P$72)),$P3:P$72)/DEVSQ($P$2:$P$72)</f>
        <v>-4.1209664747859698E-2</v>
      </c>
      <c r="R2" s="18">
        <f ca="1">SQRT((1/COUNT($P$2:$P$72))*(1+2*SUMSQ($Q$2:Q2)))</f>
        <v>0.11887953856428453</v>
      </c>
      <c r="S2" s="18">
        <f ca="1">-1.96*R2</f>
        <v>-0.23300389558599768</v>
      </c>
      <c r="T2" s="18">
        <f ca="1">1.96*R2</f>
        <v>0.23300389558599768</v>
      </c>
      <c r="V2" s="33">
        <f ca="1">AE26</f>
        <v>-4.1209664747859698E-2</v>
      </c>
      <c r="W2" s="34">
        <f ca="1">1/SQRT(COUNT($P$2:$P$72))</f>
        <v>0.11867816581938533</v>
      </c>
      <c r="X2" s="18">
        <f ca="1">-1.96*W2</f>
        <v>-0.23260920500599525</v>
      </c>
      <c r="Y2" s="18">
        <f ca="1">1.96*W2</f>
        <v>0.23260920500599525</v>
      </c>
      <c r="AB2" s="3"/>
      <c r="AC2" s="9">
        <v>1</v>
      </c>
      <c r="AD2" s="6">
        <f>D2</f>
        <v>0.97393665223572978</v>
      </c>
      <c r="AE2" s="1">
        <f>AF2</f>
        <v>0.97393665223572978</v>
      </c>
      <c r="AF2" s="7">
        <f>AD2</f>
        <v>0.97393665223572978</v>
      </c>
      <c r="AG2" s="1"/>
      <c r="AH2" s="1"/>
      <c r="AI2" s="1"/>
      <c r="AJ2" s="1"/>
      <c r="AK2" s="8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2"/>
      <c r="AX2" s="2"/>
      <c r="AY2" s="2"/>
    </row>
    <row r="3" spans="1:51" x14ac:dyDescent="0.3">
      <c r="A3" s="24">
        <v>2</v>
      </c>
      <c r="B3" s="25">
        <v>52.154935999999999</v>
      </c>
      <c r="C3" s="26">
        <f t="shared" ref="C3:C66" si="0">B3-AVERAGE($B$2:$B$73)</f>
        <v>-2.2046634444444422</v>
      </c>
      <c r="D3" s="27">
        <f>SUMPRODUCT($C$2:INDEX($C$2:$C$73,ROWS(C4:C$73)),$C4:C$73)/DEVSQ($C$2:$C$73)</f>
        <v>0.94804679592689201</v>
      </c>
      <c r="E3" s="28">
        <f>SQRT((1/COUNT($C$2:$C$73))*(1+2*SUMSQ($D$2:D3)))</f>
        <v>0.25535081151206834</v>
      </c>
      <c r="F3" s="28">
        <f t="shared" ref="F3:F19" si="1">-1.96*E3</f>
        <v>-0.50048759056365399</v>
      </c>
      <c r="G3" s="28">
        <f t="shared" ref="G3:G19" si="2">1.96*E3</f>
        <v>0.50048759056365399</v>
      </c>
      <c r="H3" s="38"/>
      <c r="I3" s="30">
        <f>AE3</f>
        <v>-9.8315301938997797E-3</v>
      </c>
      <c r="J3" s="31">
        <f t="shared" ref="J3:J21" si="3">1/SQRT(COUNT($C$2:$C$73))</f>
        <v>0.11785113019775793</v>
      </c>
      <c r="K3" s="29">
        <f t="shared" ref="K3:K21" si="4">-1.96*J3</f>
        <v>-0.23098821518760554</v>
      </c>
      <c r="L3" s="29">
        <f t="shared" ref="L3:L18" si="5">1.96*J3</f>
        <v>0.23098821518760554</v>
      </c>
      <c r="M3" s="38"/>
      <c r="N3" s="36" t="s">
        <v>34</v>
      </c>
      <c r="O3" s="35">
        <f ca="1">IF($N$2=1,B4-OFFSET(B4,-$N$2,0),IF($N$2=2,B5-OFFSET(B5,-$N$2,0),IF($N$2=3,B6-OFFSET(B6,-$N$2,0),IF($N$2=4,B7-OFFSET(B7,-$N$2,0),IF($N$2=5,B8-OFFSET(B8,-$N$2,0),IF($N$2=7,B10-OFFSET(B10,-$N$2,0),IF($N$2=12,B15-OFFSET(B15,-$N$2,0),IF($N$2=30,B33-OFFSET(B33,-$N$2,0),0))))))))</f>
        <v>-0.68572499999999792</v>
      </c>
      <c r="P3" s="16">
        <f t="shared" ref="P3:P66" ca="1" si="6">O3-AVERAGE($O$2:$O$72)</f>
        <v>-0.74949057746478664</v>
      </c>
      <c r="Q3" s="17">
        <f ca="1">SUMPRODUCT($P$2:INDEX($P$2:$P$72,ROWS(P4:P$72)),$P4:P$72)/DEVSQ($P$2:$P$72)</f>
        <v>4.7002992686415751E-2</v>
      </c>
      <c r="R3" s="18">
        <f ca="1">SQRT((1/COUNT($P$2:$P$72))*(1+2*SUMSQ($Q$2:Q3)))</f>
        <v>0.11914100035637858</v>
      </c>
      <c r="S3" s="18">
        <f t="shared" ref="S3:S21" ca="1" si="7">-1.96*R3</f>
        <v>-0.23351636069850201</v>
      </c>
      <c r="T3" s="18">
        <f t="shared" ref="T3:T21" ca="1" si="8">1.96*R3</f>
        <v>0.23351636069850201</v>
      </c>
      <c r="V3" s="33">
        <f t="shared" ref="V3:V21" ca="1" si="9">AE27</f>
        <v>4.5381825288502736E-2</v>
      </c>
      <c r="W3" s="34">
        <f t="shared" ref="W3:W21" ca="1" si="10">1/SQRT(COUNT($P$2:$P$72))</f>
        <v>0.11867816581938533</v>
      </c>
      <c r="X3" s="18">
        <f t="shared" ref="X3:X21" ca="1" si="11">-1.96*W3</f>
        <v>-0.23260920500599525</v>
      </c>
      <c r="Y3" s="18">
        <f t="shared" ref="Y3:Y21" ca="1" si="12">1.96*W3</f>
        <v>0.23260920500599525</v>
      </c>
      <c r="AB3" s="3"/>
      <c r="AC3" s="9">
        <v>2</v>
      </c>
      <c r="AD3" s="6">
        <f>D3</f>
        <v>0.94804679592689201</v>
      </c>
      <c r="AE3" s="1">
        <f>AG3</f>
        <v>-9.8315301938997797E-3</v>
      </c>
      <c r="AF3" s="1">
        <f>AF2-(AF2*AG3)</f>
        <v>0.98351193983913099</v>
      </c>
      <c r="AG3" s="7">
        <f>(AD3-(AF2*AD2))/(1-(AF2*AD2))</f>
        <v>-9.8315301938997797E-3</v>
      </c>
      <c r="AH3" s="1"/>
      <c r="AI3" s="1"/>
      <c r="AJ3" s="1"/>
      <c r="AK3" s="8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2"/>
      <c r="AX3" s="2"/>
      <c r="AY3" s="2"/>
    </row>
    <row r="4" spans="1:51" x14ac:dyDescent="0.3">
      <c r="A4" s="24">
        <v>3</v>
      </c>
      <c r="B4" s="25">
        <v>51.469211000000001</v>
      </c>
      <c r="C4" s="26">
        <f t="shared" si="0"/>
        <v>-2.8903884444444401</v>
      </c>
      <c r="D4" s="27">
        <f>SUMPRODUCT($C$2:INDEX($C$2:$C$73,ROWS(C5:C$73)),$C5:C$73)/DEVSQ($C$2:$C$73)</f>
        <v>0.91818396636481625</v>
      </c>
      <c r="E4" s="28">
        <f>SQRT((1/COUNT($C$2:$C$73))*(1+2*SUMSQ($D$2:D4)))</f>
        <v>0.29769517994851397</v>
      </c>
      <c r="F4" s="28">
        <f t="shared" si="1"/>
        <v>-0.58348255269908733</v>
      </c>
      <c r="G4" s="28">
        <f t="shared" si="2"/>
        <v>0.58348255269908733</v>
      </c>
      <c r="H4" s="38"/>
      <c r="I4" s="30">
        <f>AE4</f>
        <v>-9.0510690160011065E-2</v>
      </c>
      <c r="J4" s="31">
        <f t="shared" si="3"/>
        <v>0.11785113019775793</v>
      </c>
      <c r="K4" s="29">
        <f t="shared" si="4"/>
        <v>-0.23098821518760554</v>
      </c>
      <c r="L4" s="29">
        <f t="shared" si="5"/>
        <v>0.23098821518760554</v>
      </c>
      <c r="M4" s="38"/>
      <c r="N4" s="18" t="s">
        <v>35</v>
      </c>
      <c r="O4" s="35">
        <f ca="1">IF($N$2=1,B5-OFFSET(B5,-$N$2,0),IF($N$2=2,B6-OFFSET(B6,-$N$2,0),IF($N$2=3,B7-OFFSET(B7,-$N$2,0),IF($N$2=4,B8-OFFSET(B8,-$N$2,0),IF($N$2=5,B9-OFFSET(B9,-$N$2,0),IF($N$2=7,B11-OFFSET(B11,-$N$2,0),IF($N$2=12,B16-OFFSET(B16,-$N$2,0),IF($N$2=30,B34-OFFSET(B34,-$N$2,0),0))))))))</f>
        <v>0.33789399999999858</v>
      </c>
      <c r="P4" s="16">
        <f t="shared" ca="1" si="6"/>
        <v>0.27412842253520986</v>
      </c>
      <c r="Q4" s="17">
        <f ca="1">SUMPRODUCT($P$2:INDEX($P$2:$P$72,ROWS(P5:P$72)),$P5:P$72)/DEVSQ($P$2:$P$72)</f>
        <v>-0.18179031490548075</v>
      </c>
      <c r="R4" s="18">
        <f ca="1">SQRT((1/COUNT($P$2:$P$72))*(1+2*SUMSQ($Q$2:Q4)))</f>
        <v>0.12298576997538319</v>
      </c>
      <c r="S4" s="18">
        <f t="shared" ca="1" si="7"/>
        <v>-0.24105210915175104</v>
      </c>
      <c r="T4" s="18">
        <f t="shared" ca="1" si="8"/>
        <v>0.24105210915175104</v>
      </c>
      <c r="V4" s="33">
        <f t="shared" ca="1" si="9"/>
        <v>-0.1787421135075476</v>
      </c>
      <c r="W4" s="34">
        <f t="shared" ca="1" si="10"/>
        <v>0.11867816581938533</v>
      </c>
      <c r="X4" s="18">
        <f t="shared" ca="1" si="11"/>
        <v>-0.23260920500599525</v>
      </c>
      <c r="Y4" s="18">
        <f t="shared" ca="1" si="12"/>
        <v>0.23260920500599525</v>
      </c>
      <c r="AB4" s="3"/>
      <c r="AC4" s="9">
        <v>3</v>
      </c>
      <c r="AD4" s="6">
        <f>D4</f>
        <v>0.91818396636481625</v>
      </c>
      <c r="AE4" s="1">
        <f>AH4</f>
        <v>-9.0510690160011065E-2</v>
      </c>
      <c r="AF4" s="1">
        <f>AF3-(AG3*AH4)</f>
        <v>0.98262208125595218</v>
      </c>
      <c r="AG4" s="1">
        <f>AG3-(AF3*AH4)</f>
        <v>7.9186814261551247E-2</v>
      </c>
      <c r="AH4" s="7">
        <f>(AD4-(AF3*AD3+AG3*AD2))/(1-(AF3*AD2+AG3*AD3))</f>
        <v>-9.0510690160011065E-2</v>
      </c>
      <c r="AI4" s="1"/>
      <c r="AJ4" s="1"/>
      <c r="AK4" s="8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2"/>
      <c r="AX4" s="2"/>
      <c r="AY4" s="2"/>
    </row>
    <row r="5" spans="1:51" x14ac:dyDescent="0.3">
      <c r="A5" s="24">
        <v>4</v>
      </c>
      <c r="B5" s="25">
        <v>51.807105</v>
      </c>
      <c r="C5" s="26">
        <f t="shared" si="0"/>
        <v>-2.5524944444444415</v>
      </c>
      <c r="D5" s="27">
        <f>SUMPRODUCT($C$2:INDEX($C$2:$C$73,ROWS(C6:C$73)),$C6:C$73)/DEVSQ($C$2:$C$73)</f>
        <v>0.8931548328369926</v>
      </c>
      <c r="E5" s="28">
        <f>SQRT((1/COUNT($C$2:$C$73))*(1+2*SUMSQ($D$2:D5)))</f>
        <v>0.33283849442438501</v>
      </c>
      <c r="F5" s="28">
        <f t="shared" si="1"/>
        <v>-0.65236344907179467</v>
      </c>
      <c r="G5" s="28">
        <f t="shared" si="2"/>
        <v>0.65236344907179467</v>
      </c>
      <c r="H5" s="38"/>
      <c r="I5" s="30">
        <f>AE5</f>
        <v>7.8514062015259997E-2</v>
      </c>
      <c r="J5" s="31">
        <f t="shared" si="3"/>
        <v>0.11785113019775793</v>
      </c>
      <c r="K5" s="29">
        <f t="shared" si="4"/>
        <v>-0.23098821518760554</v>
      </c>
      <c r="L5" s="29">
        <f t="shared" si="5"/>
        <v>0.23098821518760554</v>
      </c>
      <c r="M5" s="38"/>
      <c r="N5" s="18" t="s">
        <v>36</v>
      </c>
      <c r="O5" s="35">
        <f ca="1">IF($N$2=1,B6-OFFSET(B6,-$N$2,0),IF($N$2=2,B7-OFFSET(B7,-$N$2,0),IF($N$2=3,B8-OFFSET(B8,-$N$2,0),IF($N$2=4,B9-OFFSET(B9,-$N$2,0),IF($N$2=5,B10-OFFSET(B10,-$N$2,0),IF($N$2=7,B12-OFFSET(B12,-$N$2,0),IF($N$2=12,B17-OFFSET(B17,-$N$2,0),IF($N$2=30,B35-OFFSET(B35,-$N$2,0),0))))))))</f>
        <v>-2.9817000000001315E-2</v>
      </c>
      <c r="P5" s="16">
        <f t="shared" ca="1" si="6"/>
        <v>-9.3582577464790012E-2</v>
      </c>
      <c r="Q5" s="17">
        <f ca="1">SUMPRODUCT($P$2:INDEX($P$2:$P$72,ROWS(P6:P$72)),$P6:P$72)/DEVSQ($P$2:$P$72)</f>
        <v>-2.2612931267449357E-2</v>
      </c>
      <c r="R5" s="18">
        <f ca="1">SQRT((1/COUNT($P$2:$P$72))*(1+2*SUMSQ($Q$2:Q5)))</f>
        <v>0.12304431596535333</v>
      </c>
      <c r="S5" s="18">
        <f t="shared" ca="1" si="7"/>
        <v>-0.24116685929209253</v>
      </c>
      <c r="T5" s="18">
        <f t="shared" ca="1" si="8"/>
        <v>0.24116685929209253</v>
      </c>
      <c r="V5" s="33">
        <f t="shared" ca="1" si="9"/>
        <v>-3.8840388451759474E-2</v>
      </c>
      <c r="W5" s="34">
        <f t="shared" ca="1" si="10"/>
        <v>0.11867816581938533</v>
      </c>
      <c r="X5" s="18">
        <f t="shared" ca="1" si="11"/>
        <v>-0.23260920500599525</v>
      </c>
      <c r="Y5" s="18">
        <f t="shared" ca="1" si="12"/>
        <v>0.23260920500599525</v>
      </c>
      <c r="AC5" s="9">
        <v>4</v>
      </c>
      <c r="AD5" s="6">
        <f>D5</f>
        <v>0.8931548328369926</v>
      </c>
      <c r="AE5" s="8">
        <f>AI5</f>
        <v>7.8514062015259997E-2</v>
      </c>
      <c r="AF5" s="8">
        <f>AF4-(AH4*AI5)</f>
        <v>0.98972844319621922</v>
      </c>
      <c r="AG5" s="8">
        <f>AG4-(AG4*AI5)</f>
        <v>7.2969535815828934E-2</v>
      </c>
      <c r="AH5" s="8">
        <f>AH4-(AF4*AI5)</f>
        <v>-0.16766034118530476</v>
      </c>
      <c r="AI5" s="7">
        <f>(AD5-(AF4*AD4+AG4*AD3+AH4*AD2))/(1-(AF4*AD2+AG4*AD3+AH4*AD4))</f>
        <v>7.8514062015259997E-2</v>
      </c>
      <c r="AJ5" s="1"/>
      <c r="AK5" s="8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2"/>
      <c r="AX5" s="2"/>
      <c r="AY5" s="2"/>
    </row>
    <row r="6" spans="1:51" x14ac:dyDescent="0.3">
      <c r="A6" s="24">
        <v>5</v>
      </c>
      <c r="B6" s="25">
        <v>51.777287999999999</v>
      </c>
      <c r="C6" s="26">
        <f t="shared" si="0"/>
        <v>-2.5823114444444428</v>
      </c>
      <c r="D6" s="27">
        <f>SUMPRODUCT($C$2:INDEX($C$2:$C$73,ROWS(C7:C$73)),$C7:C$73)/DEVSQ($C$2:$C$73)</f>
        <v>0.86854391732029412</v>
      </c>
      <c r="E6" s="28">
        <f>SQRT((1/COUNT($C$2:$C$73))*(1+2*SUMSQ($D$2:D6)))</f>
        <v>0.36295474226819435</v>
      </c>
      <c r="F6" s="28">
        <f t="shared" si="1"/>
        <v>-0.71139129484566088</v>
      </c>
      <c r="G6" s="28">
        <f t="shared" si="2"/>
        <v>0.71139129484566088</v>
      </c>
      <c r="H6" s="38"/>
      <c r="I6" s="30">
        <f>AE6</f>
        <v>9.0410169694289861E-4</v>
      </c>
      <c r="J6" s="31">
        <f t="shared" si="3"/>
        <v>0.11785113019775793</v>
      </c>
      <c r="K6" s="29">
        <f t="shared" si="4"/>
        <v>-0.23098821518760554</v>
      </c>
      <c r="L6" s="29">
        <f t="shared" si="5"/>
        <v>0.23098821518760554</v>
      </c>
      <c r="M6" s="38"/>
      <c r="N6" s="1"/>
      <c r="O6" s="35">
        <f ca="1">IF($N$2=1,B7-OFFSET(B7,-$N$2,0),IF($N$2=2,B8-OFFSET(B8,-$N$2,0),IF($N$2=3,B9-OFFSET(B9,-$N$2,0),IF($N$2=4,B10-OFFSET(B10,-$N$2,0),IF($N$2=5,B11-OFFSET(B11,-$N$2,0),IF($N$2=7,B13-OFFSET(B13,-$N$2,0),IF($N$2=12,B18-OFFSET(B18,-$N$2,0),IF($N$2=30,B36-OFFSET(B36,-$N$2,0),0))))))))</f>
        <v>-5.9626000000001511E-2</v>
      </c>
      <c r="P6" s="16">
        <f t="shared" ca="1" si="6"/>
        <v>-0.12339157746479021</v>
      </c>
      <c r="Q6" s="17">
        <f ca="1">SUMPRODUCT($P$2:INDEX($P$2:$P$72,ROWS(P7:P$72)),$P7:P$72)/DEVSQ($P$2:$P$72)</f>
        <v>5.7128531786834524E-2</v>
      </c>
      <c r="R6" s="18">
        <f ca="1">SQRT((1/COUNT($P$2:$P$72))*(1+2*SUMSQ($Q$2:Q6)))</f>
        <v>0.12341733279191207</v>
      </c>
      <c r="S6" s="18">
        <f t="shared" ca="1" si="7"/>
        <v>-0.24189797227214765</v>
      </c>
      <c r="T6" s="18">
        <f t="shared" ca="1" si="8"/>
        <v>0.24189797227214765</v>
      </c>
      <c r="V6" s="33">
        <f t="shared" ca="1" si="9"/>
        <v>7.3072135229464361E-2</v>
      </c>
      <c r="W6" s="34">
        <f t="shared" ca="1" si="10"/>
        <v>0.11867816581938533</v>
      </c>
      <c r="X6" s="18">
        <f t="shared" ca="1" si="11"/>
        <v>-0.23260920500599525</v>
      </c>
      <c r="Y6" s="18">
        <f t="shared" ca="1" si="12"/>
        <v>0.23260920500599525</v>
      </c>
      <c r="AC6" s="9">
        <v>5</v>
      </c>
      <c r="AD6" s="6">
        <f>D6</f>
        <v>0.86854391732029412</v>
      </c>
      <c r="AE6" s="8">
        <f>AJ6</f>
        <v>9.0410169694289861E-4</v>
      </c>
      <c r="AF6" s="8">
        <f>AF5-(AI5*AJ6)</f>
        <v>0.98965745849951736</v>
      </c>
      <c r="AG6" s="8">
        <f>AG5-(AH5*AJ6)</f>
        <v>7.3121117814804598E-2</v>
      </c>
      <c r="AH6" s="8">
        <f>AH5-(AG5*AJ6)</f>
        <v>-0.16772631306646099</v>
      </c>
      <c r="AI6" s="1">
        <f>AI5-(AF5*AJ6)</f>
        <v>7.7619246850253648E-2</v>
      </c>
      <c r="AJ6" s="7">
        <f>(AD6-(AF5*AD5+AG5*AD4+AH5*AD3+AI5*AD2))/(1-(AF5*AD2+AG5*AD3+AH5*AD4+AI5*AD5))</f>
        <v>9.0410169694289861E-4</v>
      </c>
      <c r="AK6" s="8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2"/>
      <c r="AX6" s="2"/>
      <c r="AY6" s="2"/>
    </row>
    <row r="7" spans="1:51" x14ac:dyDescent="0.3">
      <c r="A7" s="24">
        <v>6</v>
      </c>
      <c r="B7" s="25">
        <v>51.717661999999997</v>
      </c>
      <c r="C7" s="26">
        <f t="shared" si="0"/>
        <v>-2.6419374444444443</v>
      </c>
      <c r="D7" s="27">
        <f>SUMPRODUCT($C$2:INDEX($C$2:$C$73,ROWS(C8:C$73)),$C8:C$73)/DEVSQ($C$2:$C$73)</f>
        <v>0.84088922836630131</v>
      </c>
      <c r="E7" s="28">
        <f>SQRT((1/COUNT($C$2:$C$73))*(1+2*SUMSQ($D$2:D7)))</f>
        <v>0.38907282637492618</v>
      </c>
      <c r="F7" s="28">
        <f t="shared" si="1"/>
        <v>-0.76258273969485535</v>
      </c>
      <c r="G7" s="28">
        <f t="shared" si="2"/>
        <v>0.76258273969485535</v>
      </c>
      <c r="H7" s="38"/>
      <c r="I7" s="30">
        <f>AE7</f>
        <v>-8.7638213709916729E-2</v>
      </c>
      <c r="J7" s="31">
        <f t="shared" si="3"/>
        <v>0.11785113019775793</v>
      </c>
      <c r="K7" s="29">
        <f t="shared" si="4"/>
        <v>-0.23098821518760554</v>
      </c>
      <c r="L7" s="29">
        <f t="shared" si="5"/>
        <v>0.23098821518760554</v>
      </c>
      <c r="M7" s="38"/>
      <c r="N7" s="1"/>
      <c r="O7" s="35">
        <f ca="1">IF($N$2=1,B8-OFFSET(B8,-$N$2,0),IF($N$2=2,B9-OFFSET(B9,-$N$2,0),IF($N$2=3,B10-OFFSET(B10,-$N$2,0),IF($N$2=4,B11-OFFSET(B11,-$N$2,0),IF($N$2=5,B12-OFFSET(B12,-$N$2,0),IF($N$2=7,B14-OFFSET(B14,-$N$2,0),IF($N$2=12,B19-OFFSET(B19,-$N$2,0),IF($N$2=30,B37-OFFSET(B37,-$N$2,0),0))))))))</f>
        <v>-0.41740000000000066</v>
      </c>
      <c r="P7" s="16">
        <f t="shared" ca="1" si="6"/>
        <v>-0.48116557746478938</v>
      </c>
      <c r="Q7" s="17">
        <f ca="1">SUMPRODUCT($P$2:INDEX($P$2:$P$72,ROWS(P8:P$72)),$P8:P$72)/DEVSQ($P$2:$P$72)</f>
        <v>7.5421717732334914E-2</v>
      </c>
      <c r="R7" s="18">
        <f ca="1">SQRT((1/COUNT($P$2:$P$72))*(1+2*SUMSQ($Q$2:Q7)))</f>
        <v>0.12406480424902276</v>
      </c>
      <c r="S7" s="18">
        <f t="shared" ca="1" si="7"/>
        <v>-0.2431670163280846</v>
      </c>
      <c r="T7" s="18">
        <f t="shared" ca="1" si="8"/>
        <v>0.2431670163280846</v>
      </c>
      <c r="V7" s="33">
        <f t="shared" ca="1" si="9"/>
        <v>5.2307230620886852E-2</v>
      </c>
      <c r="W7" s="34">
        <f t="shared" ca="1" si="10"/>
        <v>0.11867816581938533</v>
      </c>
      <c r="X7" s="18">
        <f t="shared" ca="1" si="11"/>
        <v>-0.23260920500599525</v>
      </c>
      <c r="Y7" s="18">
        <f t="shared" ca="1" si="12"/>
        <v>0.23260920500599525</v>
      </c>
      <c r="AC7" s="9">
        <v>6</v>
      </c>
      <c r="AD7" s="6">
        <f>D7</f>
        <v>0.84088922836630131</v>
      </c>
      <c r="AE7" s="8">
        <f>AK7</f>
        <v>-8.7638213709916729E-2</v>
      </c>
      <c r="AF7" s="8">
        <f>AF6-(AJ6*AK7)</f>
        <v>0.98973669235724959</v>
      </c>
      <c r="AG7" s="8">
        <f>AG6-(AI6*AK7)</f>
        <v>7.9923529958269901E-2</v>
      </c>
      <c r="AH7" s="8">
        <f>AH6-(AH6*AK7)</f>
        <v>-0.18242554753575591</v>
      </c>
      <c r="AI7" s="1">
        <f>AI6-(AG6*AK7)</f>
        <v>8.4027451000015491E-2</v>
      </c>
      <c r="AJ7" s="1">
        <f>AJ6-(AF6*AK7)</f>
        <v>8.7635913544536648E-2</v>
      </c>
      <c r="AK7" s="10">
        <f>(AD7-(AF6*AD6+AG6*AD5+AH6*AD4+AI6*AD3+AJ6*AD2))/(1-(AF6*AD2+AG6*AD3+AH6*AD4+AI6*AD5+AJ6*AD6))</f>
        <v>-8.7638213709916729E-2</v>
      </c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2"/>
      <c r="AX7" s="2"/>
      <c r="AY7" s="2"/>
    </row>
    <row r="8" spans="1:51" x14ac:dyDescent="0.3">
      <c r="A8" s="24">
        <v>7</v>
      </c>
      <c r="B8" s="25">
        <v>51.300261999999996</v>
      </c>
      <c r="C8" s="26">
        <f t="shared" si="0"/>
        <v>-3.059337444444445</v>
      </c>
      <c r="D8" s="27">
        <f>SUMPRODUCT($C$2:INDEX($C$2:$C$73,ROWS(C9:C$73)),$C9:C$73)/DEVSQ($C$2:$C$73)</f>
        <v>0.80909093449191127</v>
      </c>
      <c r="E8" s="28">
        <f>SQRT((1/COUNT($C$2:$C$73))*(1+2*SUMSQ($D$2:D8)))</f>
        <v>0.41177879890915675</v>
      </c>
      <c r="F8" s="28">
        <f t="shared" si="1"/>
        <v>-0.80708644586194722</v>
      </c>
      <c r="G8" s="28">
        <f t="shared" si="2"/>
        <v>0.80708644586194722</v>
      </c>
      <c r="H8" s="38"/>
      <c r="I8" s="30">
        <f>AE8</f>
        <v>-9.0076176305386724E-2</v>
      </c>
      <c r="J8" s="31">
        <f t="shared" si="3"/>
        <v>0.11785113019775793</v>
      </c>
      <c r="K8" s="29">
        <f t="shared" si="4"/>
        <v>-0.23098821518760554</v>
      </c>
      <c r="L8" s="29">
        <f t="shared" si="5"/>
        <v>0.23098821518760554</v>
      </c>
      <c r="M8" s="38"/>
      <c r="N8" s="1"/>
      <c r="O8" s="35">
        <f ca="1">IF($N$2=1,B9-OFFSET(B9,-$N$2,0),IF($N$2=2,B10-OFFSET(B10,-$N$2,0),IF($N$2=3,B11-OFFSET(B11,-$N$2,0),IF($N$2=4,B12-OFFSET(B12,-$N$2,0),IF($N$2=5,B13-OFFSET(B13,-$N$2,0),IF($N$2=7,B15-OFFSET(B15,-$N$2,0),IF($N$2=12,B20-OFFSET(B20,-$N$2,0),IF($N$2=30,B38-OFFSET(B38,-$N$2,0),0))))))))</f>
        <v>-0.13913199999999648</v>
      </c>
      <c r="P8" s="16">
        <f t="shared" ca="1" si="6"/>
        <v>-0.20289757746478518</v>
      </c>
      <c r="Q8" s="17">
        <f ca="1">SUMPRODUCT($P$2:INDEX($P$2:$P$72,ROWS(P9:P$72)),$P9:P$72)/DEVSQ($P$2:$P$72)</f>
        <v>6.3943585849612739E-2</v>
      </c>
      <c r="R8" s="18">
        <f ca="1">SQRT((1/COUNT($P$2:$P$72))*(1+2*SUMSQ($Q$2:Q8)))</f>
        <v>0.12452811977991299</v>
      </c>
      <c r="S8" s="18">
        <f t="shared" ca="1" si="7"/>
        <v>-0.24407511476862945</v>
      </c>
      <c r="T8" s="18">
        <f t="shared" ca="1" si="8"/>
        <v>0.24407511476862945</v>
      </c>
      <c r="V8" s="33">
        <f t="shared" ca="1" si="9"/>
        <v>5.3830991466729233E-2</v>
      </c>
      <c r="W8" s="34">
        <f t="shared" ca="1" si="10"/>
        <v>0.11867816581938533</v>
      </c>
      <c r="X8" s="18">
        <f t="shared" ca="1" si="11"/>
        <v>-0.23260920500599525</v>
      </c>
      <c r="Y8" s="18">
        <f t="shared" ca="1" si="12"/>
        <v>0.23260920500599525</v>
      </c>
      <c r="AC8" s="9">
        <v>7</v>
      </c>
      <c r="AD8" s="6">
        <f>D8</f>
        <v>0.80909093449191127</v>
      </c>
      <c r="AE8" s="8">
        <f>AL8</f>
        <v>-9.0076176305386724E-2</v>
      </c>
      <c r="AF8" s="8">
        <f>AF7-(AK7*AL8)</f>
        <v>0.98184257716802592</v>
      </c>
      <c r="AG8" s="8">
        <f>AG7-(AJ7*AL8)</f>
        <v>8.781743795739122E-2</v>
      </c>
      <c r="AH8" s="8">
        <f>AH7-(AI7*AL8)</f>
        <v>-0.17485667604498625</v>
      </c>
      <c r="AI8" s="1">
        <f>AI7-(AH7*AL8)</f>
        <v>6.7595255217578032E-2</v>
      </c>
      <c r="AJ8" s="1">
        <f>AJ7-(AG7*AL8)</f>
        <v>9.483511952000663E-2</v>
      </c>
      <c r="AK8" s="1">
        <f>AK7-(AF7*AL8)</f>
        <v>1.5134830867651883E-3</v>
      </c>
      <c r="AL8" s="7">
        <f>(AD8-(AF7*AD7+AG7*AD6+AH7*AD5+AI7*AD4+AJ7*AD3+AK7*AD2))/(1-(AF7*AD2+AG7*AD3+AH7*AD4+AI7*AD5+AJ7*AD6+AK7*AD7))</f>
        <v>-9.0076176305386724E-2</v>
      </c>
      <c r="AM8" s="1"/>
      <c r="AN8" s="1"/>
      <c r="AO8" s="1"/>
      <c r="AP8" s="1"/>
      <c r="AQ8" s="1"/>
      <c r="AR8" s="1"/>
      <c r="AS8" s="1"/>
      <c r="AT8" s="1"/>
      <c r="AU8" s="1"/>
      <c r="AV8" s="1"/>
      <c r="AW8" s="2"/>
      <c r="AX8" s="2"/>
      <c r="AY8" s="2"/>
    </row>
    <row r="9" spans="1:51" x14ac:dyDescent="0.3">
      <c r="A9" s="24">
        <v>8</v>
      </c>
      <c r="B9" s="25">
        <v>51.16113</v>
      </c>
      <c r="C9" s="26">
        <f t="shared" si="0"/>
        <v>-3.1984694444444415</v>
      </c>
      <c r="D9" s="27">
        <f>SUMPRODUCT($C$2:INDEX($C$2:$C$73,ROWS(C10:C$73)),$C10:C$73)/DEVSQ($C$2:$C$73)</f>
        <v>0.77445437357666924</v>
      </c>
      <c r="E9" s="28">
        <f>SQRT((1/COUNT($C$2:$C$73))*(1+2*SUMSQ($D$2:D9)))</f>
        <v>0.4315348456726702</v>
      </c>
      <c r="F9" s="28">
        <f t="shared" si="1"/>
        <v>-0.84580829751843356</v>
      </c>
      <c r="G9" s="28">
        <f t="shared" si="2"/>
        <v>0.84580829751843356</v>
      </c>
      <c r="H9" s="38"/>
      <c r="I9" s="30">
        <f>AE9</f>
        <v>-6.1613829506008216E-2</v>
      </c>
      <c r="J9" s="31">
        <f t="shared" si="3"/>
        <v>0.11785113019775793</v>
      </c>
      <c r="K9" s="29">
        <f t="shared" si="4"/>
        <v>-0.23098821518760554</v>
      </c>
      <c r="L9" s="29">
        <f t="shared" si="5"/>
        <v>0.23098821518760554</v>
      </c>
      <c r="M9" s="38"/>
      <c r="N9" s="1"/>
      <c r="O9" s="35">
        <f ca="1">IF($N$2=1,B10-OFFSET(B10,-$N$2,0),IF($N$2=2,B11-OFFSET(B11,-$N$2,0),IF($N$2=3,B12-OFFSET(B12,-$N$2,0),IF($N$2=4,B13-OFFSET(B13,-$N$2,0),IF($N$2=5,B14-OFFSET(B14,-$N$2,0),IF($N$2=7,B16-OFFSET(B16,-$N$2,0),IF($N$2=12,B21-OFFSET(B21,-$N$2,0),IF($N$2=30,B39-OFFSET(B39,-$N$2,0),0))))))))</f>
        <v>-1.3317010000000025</v>
      </c>
      <c r="P9" s="16">
        <f t="shared" ca="1" si="6"/>
        <v>-1.3954665774647912</v>
      </c>
      <c r="Q9" s="17">
        <f ca="1">SUMPRODUCT($P$2:INDEX($P$2:$P$72,ROWS(P10:P$72)),$P10:P$72)/DEVSQ($P$2:$P$72)</f>
        <v>8.9183425248677214E-2</v>
      </c>
      <c r="R9" s="18">
        <f ca="1">SQRT((1/COUNT($P$2:$P$72))*(1+2*SUMSQ($Q$2:Q9)))</f>
        <v>0.12542447940463133</v>
      </c>
      <c r="S9" s="18">
        <f t="shared" ca="1" si="7"/>
        <v>-0.2458319796330774</v>
      </c>
      <c r="T9" s="18">
        <f t="shared" ca="1" si="8"/>
        <v>0.2458319796330774</v>
      </c>
      <c r="V9" s="33">
        <f t="shared" ca="1" si="9"/>
        <v>0.11537845491770436</v>
      </c>
      <c r="W9" s="34">
        <f t="shared" ca="1" si="10"/>
        <v>0.11867816581938533</v>
      </c>
      <c r="X9" s="18">
        <f t="shared" ca="1" si="11"/>
        <v>-0.23260920500599525</v>
      </c>
      <c r="Y9" s="18">
        <f t="shared" ca="1" si="12"/>
        <v>0.23260920500599525</v>
      </c>
      <c r="AC9" s="9">
        <v>8</v>
      </c>
      <c r="AD9" s="6">
        <f>D9</f>
        <v>0.77445437357666924</v>
      </c>
      <c r="AE9" s="8">
        <f>AM9</f>
        <v>-6.1613829506008216E-2</v>
      </c>
      <c r="AF9" s="8">
        <f>AF8-(AL8*AM9)</f>
        <v>0.97629263899859264</v>
      </c>
      <c r="AG9" s="8">
        <f>AG8-(AK8*AM9)</f>
        <v>8.7910689446259391E-2</v>
      </c>
      <c r="AH9" s="8">
        <f>AH8-(AJ8*AM9)</f>
        <v>-0.16901352115969864</v>
      </c>
      <c r="AI9" s="1">
        <f>AI8-(AI8*AM9)</f>
        <v>7.1760057747968994E-2</v>
      </c>
      <c r="AJ9" s="1">
        <f>AJ8-(AH8*AM9)</f>
        <v>8.4061530094183531E-2</v>
      </c>
      <c r="AK9" s="1">
        <f>AK8-(AG8*AM9)</f>
        <v>6.9242517367263451E-3</v>
      </c>
      <c r="AL9" s="1">
        <f>AL8-(AF8*AM9)</f>
        <v>-2.958109515401626E-2</v>
      </c>
      <c r="AM9" s="7">
        <f>(AD9-(AF8*AD8+AG8*AD7+AH8*AD6+AI8*AD5+AJ8*AD4+AK8*AD3+AL8*AD2))/(1-(AF8*AD2+AG8*AD3+AH8*AD4+AI8*AD5+AJ8*AD6+AK8*AD7+AL8*AD8))</f>
        <v>-6.1613829506008216E-2</v>
      </c>
      <c r="AN9" s="1"/>
      <c r="AO9" s="1"/>
      <c r="AP9" s="1"/>
      <c r="AQ9" s="1"/>
      <c r="AR9" s="1"/>
      <c r="AS9" s="1"/>
      <c r="AT9" s="1"/>
      <c r="AU9" s="1"/>
      <c r="AV9" s="1"/>
      <c r="AW9" s="2"/>
      <c r="AX9" s="2"/>
      <c r="AY9" s="2"/>
    </row>
    <row r="10" spans="1:51" x14ac:dyDescent="0.3">
      <c r="A10" s="24">
        <v>9</v>
      </c>
      <c r="B10" s="25">
        <v>49.829428999999998</v>
      </c>
      <c r="C10" s="26">
        <f t="shared" si="0"/>
        <v>-4.5301704444444439</v>
      </c>
      <c r="D10" s="27">
        <f>SUMPRODUCT($C$2:INDEX($C$2:$C$73,ROWS(C11:C$73)),$C11:C$73)/DEVSQ($C$2:$C$73)</f>
        <v>0.73081457120834703</v>
      </c>
      <c r="E10" s="28">
        <f>SQRT((1/COUNT($C$2:$C$73))*(1+2*SUMSQ($D$2:D10)))</f>
        <v>0.44839508764781522</v>
      </c>
      <c r="F10" s="28">
        <f t="shared" si="1"/>
        <v>-0.87885437178971781</v>
      </c>
      <c r="G10" s="28">
        <f t="shared" si="2"/>
        <v>0.87885437178971781</v>
      </c>
      <c r="H10" s="38"/>
      <c r="I10" s="30">
        <f>AE10</f>
        <v>-0.20108616062480678</v>
      </c>
      <c r="J10" s="31">
        <f t="shared" si="3"/>
        <v>0.11785113019775793</v>
      </c>
      <c r="K10" s="29">
        <f t="shared" si="4"/>
        <v>-0.23098821518760554</v>
      </c>
      <c r="L10" s="29">
        <f t="shared" si="5"/>
        <v>0.23098821518760554</v>
      </c>
      <c r="M10" s="38"/>
      <c r="N10" s="1"/>
      <c r="O10" s="35">
        <f ca="1">IF($N$2=1,B11-OFFSET(B11,-$N$2,0),IF($N$2=2,B12-OFFSET(B12,-$N$2,0),IF($N$2=3,B13-OFFSET(B13,-$N$2,0),IF($N$2=4,B14-OFFSET(B14,-$N$2,0),IF($N$2=5,B15-OFFSET(B15,-$N$2,0),IF($N$2=7,B17-OFFSET(B17,-$N$2,0),IF($N$2=12,B22-OFFSET(B22,-$N$2,0),IF($N$2=30,B40-OFFSET(B40,-$N$2,0),0))))))))</f>
        <v>-0.30807699999999727</v>
      </c>
      <c r="P10" s="16">
        <f t="shared" ca="1" si="6"/>
        <v>-0.37184257746478599</v>
      </c>
      <c r="Q10" s="17">
        <f ca="1">SUMPRODUCT($P$2:INDEX($P$2:$P$72,ROWS(P11:P$72)),$P11:P$72)/DEVSQ($P$2:$P$72)</f>
        <v>5.1951915475783664E-2</v>
      </c>
      <c r="R10" s="18">
        <f ca="1">SQRT((1/COUNT($P$2:$P$72))*(1+2*SUMSQ($Q$2:Q10)))</f>
        <v>0.1257271977171166</v>
      </c>
      <c r="S10" s="18">
        <f t="shared" ca="1" si="7"/>
        <v>-0.24642530752554853</v>
      </c>
      <c r="T10" s="18">
        <f t="shared" ca="1" si="8"/>
        <v>0.24642530752554853</v>
      </c>
      <c r="V10" s="33">
        <f t="shared" ca="1" si="9"/>
        <v>8.6539549419560782E-2</v>
      </c>
      <c r="W10" s="34">
        <f t="shared" ca="1" si="10"/>
        <v>0.11867816581938533</v>
      </c>
      <c r="X10" s="18">
        <f t="shared" ca="1" si="11"/>
        <v>-0.23260920500599525</v>
      </c>
      <c r="Y10" s="18">
        <f t="shared" ca="1" si="12"/>
        <v>0.23260920500599525</v>
      </c>
      <c r="AC10" s="9">
        <v>9</v>
      </c>
      <c r="AD10" s="6">
        <f>D10</f>
        <v>0.73081457120834703</v>
      </c>
      <c r="AE10" s="8">
        <f>AN10</f>
        <v>-0.20108616062480678</v>
      </c>
      <c r="AF10" s="8">
        <f>AF9-(AM9*AN10)</f>
        <v>0.96390295058183806</v>
      </c>
      <c r="AG10" s="8">
        <f>AG9-(AL9*AN10)</f>
        <v>8.196234059466119E-2</v>
      </c>
      <c r="AH10" s="8">
        <f>AH9-(AK9*AN10)</f>
        <v>-0.1676211499627607</v>
      </c>
      <c r="AI10" s="1">
        <f>AI9-(AJ9*AN10)</f>
        <v>8.8663668090855019E-2</v>
      </c>
      <c r="AJ10" s="1">
        <f>AJ9-(AI9*AN10)</f>
        <v>9.8491484592937037E-2</v>
      </c>
      <c r="AK10" s="1">
        <f>AK9-(AH9*AN10)</f>
        <v>-2.7062028326956991E-2</v>
      </c>
      <c r="AL10" s="1">
        <f>AL9-(AG9*AN10)</f>
        <v>-1.1903472135388237E-2</v>
      </c>
      <c r="AM10" s="1">
        <f>AM9-(AF9*AN10)</f>
        <v>0.13470510891647927</v>
      </c>
      <c r="AN10" s="7">
        <f>(AD10-(AF9*AD9+AG9*AD8+AH9*AD7+AI9*AD6+AJ9*AD5+AK9*AD4+AL9*AD3+AM9*AD2))/(1-(AF9*AD2+AG9*AD3+AH9*AD4+AI9*AD5+AJ9*AD6+AK9*AD7+AL9*AD8+AM9*AD9))</f>
        <v>-0.20108616062480678</v>
      </c>
      <c r="AO10" s="1"/>
      <c r="AP10" s="1"/>
      <c r="AQ10" s="1"/>
      <c r="AR10" s="1"/>
      <c r="AS10" s="1"/>
      <c r="AT10" s="1"/>
      <c r="AU10" s="1"/>
      <c r="AV10" s="1"/>
      <c r="AW10" s="2"/>
      <c r="AX10" s="2"/>
      <c r="AY10" s="2"/>
    </row>
    <row r="11" spans="1:51" x14ac:dyDescent="0.3">
      <c r="A11" s="24">
        <v>10</v>
      </c>
      <c r="B11" s="25">
        <v>49.521352</v>
      </c>
      <c r="C11" s="26">
        <f t="shared" si="0"/>
        <v>-4.8382474444444412</v>
      </c>
      <c r="D11" s="27">
        <f>SUMPRODUCT($C$2:INDEX($C$2:$C$73,ROWS(C12:C$73)),$C12:C$73)/DEVSQ($C$2:$C$73)</f>
        <v>0.68289321416076498</v>
      </c>
      <c r="E11" s="28">
        <f>SQRT((1/COUNT($C$2:$C$73))*(1+2*SUMSQ($D$2:D11)))</f>
        <v>0.46261445155969932</v>
      </c>
      <c r="F11" s="28">
        <f t="shared" si="1"/>
        <v>-0.90672432505701062</v>
      </c>
      <c r="G11" s="28">
        <f t="shared" si="2"/>
        <v>0.90672432505701062</v>
      </c>
      <c r="H11" s="38"/>
      <c r="I11" s="30">
        <f>AE11</f>
        <v>-0.13117815341842623</v>
      </c>
      <c r="J11" s="31">
        <f t="shared" si="3"/>
        <v>0.11785113019775793</v>
      </c>
      <c r="K11" s="29">
        <f t="shared" si="4"/>
        <v>-0.23098821518760554</v>
      </c>
      <c r="L11" s="29">
        <f t="shared" si="5"/>
        <v>0.23098821518760554</v>
      </c>
      <c r="M11" s="38"/>
      <c r="N11" s="1"/>
      <c r="O11" s="35">
        <f ca="1">IF($N$2=1,B12-OFFSET(B12,-$N$2,0),IF($N$2=2,B13-OFFSET(B13,-$N$2,0),IF($N$2=3,B14-OFFSET(B14,-$N$2,0),IF($N$2=4,B15-OFFSET(B15,-$N$2,0),IF($N$2=5,B16-OFFSET(B16,-$N$2,0),IF($N$2=7,B18-OFFSET(B18,-$N$2,0),IF($N$2=12,B23-OFFSET(B23,-$N$2,0),IF($N$2=30,B41-OFFSET(B41,-$N$2,0),0))))))))</f>
        <v>-0.13913600000000059</v>
      </c>
      <c r="P11" s="16">
        <f t="shared" ca="1" si="6"/>
        <v>-0.20290157746478929</v>
      </c>
      <c r="Q11" s="17">
        <f ca="1">SUMPRODUCT($P$2:INDEX($P$2:$P$72,ROWS(P12:P$72)),$P12:P$72)/DEVSQ($P$2:$P$72)</f>
        <v>0.14461489437381395</v>
      </c>
      <c r="R11" s="18">
        <f ca="1">SQRT((1/COUNT($P$2:$P$72))*(1+2*SUMSQ($Q$2:Q11)))</f>
        <v>0.12804858457353141</v>
      </c>
      <c r="S11" s="18">
        <f t="shared" ca="1" si="7"/>
        <v>-0.25097522576412157</v>
      </c>
      <c r="T11" s="18">
        <f t="shared" ca="1" si="8"/>
        <v>0.25097522576412157</v>
      </c>
      <c r="V11" s="33">
        <f t="shared" ca="1" si="9"/>
        <v>0.17413870205558254</v>
      </c>
      <c r="W11" s="34">
        <f t="shared" ca="1" si="10"/>
        <v>0.11867816581938533</v>
      </c>
      <c r="X11" s="18">
        <f t="shared" ca="1" si="11"/>
        <v>-0.23260920500599525</v>
      </c>
      <c r="Y11" s="18">
        <f t="shared" ca="1" si="12"/>
        <v>0.23260920500599525</v>
      </c>
      <c r="AC11" s="9">
        <v>10</v>
      </c>
      <c r="AD11" s="6">
        <f>D11</f>
        <v>0.68289321416076498</v>
      </c>
      <c r="AE11" s="8">
        <f>AO11</f>
        <v>-0.13117815341842623</v>
      </c>
      <c r="AF11" s="8">
        <f>AF10-(AN10*AO11)</f>
        <v>0.93752483935307485</v>
      </c>
      <c r="AG11" s="8">
        <f>AG10-(AM10*AO11)</f>
        <v>9.9632708038352918E-2</v>
      </c>
      <c r="AH11" s="8">
        <f>AH10-(AL10*AO11)</f>
        <v>-0.16918262545674861</v>
      </c>
      <c r="AI11" s="1">
        <f>AI10-(AK10*AO11)</f>
        <v>8.511372118716766E-2</v>
      </c>
      <c r="AJ11" s="1">
        <f>AJ10-(AJ10*AO11)</f>
        <v>0.1114114156692779</v>
      </c>
      <c r="AK11" s="1">
        <f>AK10-(AI10*AO11)</f>
        <v>-1.543129207149439E-2</v>
      </c>
      <c r="AL11" s="1">
        <f>AL10-(AH10*AO11)</f>
        <v>-3.3891705061376287E-2</v>
      </c>
      <c r="AM11" s="1">
        <f>AM10-(AG10*AO11)</f>
        <v>0.14545677740553903</v>
      </c>
      <c r="AN11" s="1">
        <f>AN10-(AF10*AO11)</f>
        <v>-7.4643151492908705E-2</v>
      </c>
      <c r="AO11" s="7">
        <f>(AD11-(AF10*AD10+AG10*AD9+AH10*AD8+AI10*AD7+AJ10*AD6+AK10*AD5+AL10*AD4+AM10*AD3+AN10*AD2))/(1-(AF10*AD2+AG10*AD3+AH10*AD4+AI10*AD5+AJ10*AD6+AK10*AD7+AL10*AD8+AM10*AD9+AN10*AD10))</f>
        <v>-0.13117815341842623</v>
      </c>
      <c r="AP11" s="1"/>
      <c r="AQ11" s="1"/>
      <c r="AR11" s="1"/>
      <c r="AS11" s="1"/>
      <c r="AT11" s="1"/>
      <c r="AU11" s="1"/>
      <c r="AV11" s="1"/>
      <c r="AW11" s="2"/>
      <c r="AX11" s="2"/>
      <c r="AY11" s="2"/>
    </row>
    <row r="12" spans="1:51" x14ac:dyDescent="0.3">
      <c r="A12" s="24">
        <v>11</v>
      </c>
      <c r="B12" s="25">
        <v>49.382216</v>
      </c>
      <c r="C12" s="26">
        <f t="shared" si="0"/>
        <v>-4.9773834444444418</v>
      </c>
      <c r="D12" s="27">
        <f>SUMPRODUCT($C$2:INDEX($C$2:$C$73,ROWS(C13:C$73)),$C13:C$73)/DEVSQ($C$2:$C$73)</f>
        <v>0.6286904252985156</v>
      </c>
      <c r="E12" s="28">
        <f>SQRT((1/COUNT($C$2:$C$73))*(1+2*SUMSQ($D$2:D12)))</f>
        <v>0.47433252399116232</v>
      </c>
      <c r="F12" s="28">
        <f t="shared" si="1"/>
        <v>-0.92969174702267809</v>
      </c>
      <c r="G12" s="28">
        <f t="shared" si="2"/>
        <v>0.92969174702267809</v>
      </c>
      <c r="H12" s="38"/>
      <c r="I12" s="30">
        <f>AE12</f>
        <v>-0.15431514085716519</v>
      </c>
      <c r="J12" s="31">
        <f t="shared" si="3"/>
        <v>0.11785113019775793</v>
      </c>
      <c r="K12" s="29">
        <f t="shared" si="4"/>
        <v>-0.23098821518760554</v>
      </c>
      <c r="L12" s="29">
        <f t="shared" si="5"/>
        <v>0.23098821518760554</v>
      </c>
      <c r="M12" s="38"/>
      <c r="N12" s="1"/>
      <c r="O12" s="35">
        <f ca="1">IF($N$2=1,B13-OFFSET(B13,-$N$2,0),IF($N$2=2,B14-OFFSET(B14,-$N$2,0),IF($N$2=3,B15-OFFSET(B15,-$N$2,0),IF($N$2=4,B16-OFFSET(B16,-$N$2,0),IF($N$2=5,B17-OFFSET(B17,-$N$2,0),IF($N$2=7,B19-OFFSET(B19,-$N$2,0),IF($N$2=12,B24-OFFSET(B24,-$N$2,0),IF($N$2=30,B42-OFFSET(B42,-$N$2,0),0))))))))</f>
        <v>0.6956649999999982</v>
      </c>
      <c r="P12" s="16">
        <f t="shared" ca="1" si="6"/>
        <v>0.63189942253520948</v>
      </c>
      <c r="Q12" s="17">
        <f ca="1">SUMPRODUCT($P$2:INDEX($P$2:$P$72,ROWS(P13:P$72)),$P13:P$72)/DEVSQ($P$2:$P$72)</f>
        <v>-5.0339882250266907E-2</v>
      </c>
      <c r="R12" s="18">
        <f ca="1">SQRT((1/COUNT($P$2:$P$72))*(1+2*SUMSQ($Q$2:Q12)))</f>
        <v>0.12832701670096017</v>
      </c>
      <c r="S12" s="18">
        <f t="shared" ca="1" si="7"/>
        <v>-0.25152095273388192</v>
      </c>
      <c r="T12" s="18">
        <f t="shared" ca="1" si="8"/>
        <v>0.25152095273388192</v>
      </c>
      <c r="V12" s="33">
        <f t="shared" ca="1" si="9"/>
        <v>-5.9359415909100129E-3</v>
      </c>
      <c r="W12" s="34">
        <f t="shared" ca="1" si="10"/>
        <v>0.11867816581938533</v>
      </c>
      <c r="X12" s="18">
        <f t="shared" ca="1" si="11"/>
        <v>-0.23260920500599525</v>
      </c>
      <c r="Y12" s="18">
        <f t="shared" ca="1" si="12"/>
        <v>0.23260920500599525</v>
      </c>
      <c r="AC12" s="9">
        <v>11</v>
      </c>
      <c r="AD12" s="6">
        <f>D12</f>
        <v>0.6286904252985156</v>
      </c>
      <c r="AE12" s="8">
        <f>AP12</f>
        <v>-0.15431514085716519</v>
      </c>
      <c r="AF12" s="8">
        <f>AF11-(AO11*AP12)</f>
        <v>0.91728206413092761</v>
      </c>
      <c r="AG12" s="8">
        <f>AG11-(AN11*AP12)</f>
        <v>8.8114139601701988E-2</v>
      </c>
      <c r="AH12" s="8">
        <f>AH11-(AM11*AP12)</f>
        <v>-0.14673644236278355</v>
      </c>
      <c r="AI12" s="1">
        <f>AI11-(AL11*AP12)</f>
        <v>7.988371794673188E-2</v>
      </c>
      <c r="AJ12" s="1">
        <f>AJ11-(AK11*AP12)</f>
        <v>0.10903013365965718</v>
      </c>
      <c r="AK12" s="1">
        <f>AK11-(AJ11*AP12)</f>
        <v>1.7611762306064087E-3</v>
      </c>
      <c r="AL12" s="1">
        <f>AL11-(AI11*AP12)</f>
        <v>-2.0757369187501026E-2</v>
      </c>
      <c r="AM12" s="1">
        <f>AM11-(AH11*AP12)</f>
        <v>0.11934933672759584</v>
      </c>
      <c r="AN12" s="1">
        <f>AN11-(AG11*AP12)</f>
        <v>-5.926831611798946E-2</v>
      </c>
      <c r="AO12" s="1">
        <f>AO11-(AF11*AP12)</f>
        <v>1.3496124223434686E-2</v>
      </c>
      <c r="AP12" s="7">
        <f>(AD12-(AF11*AD11+AG11*AD10+AH11*AD9+AI11*AD8+AJ11*AD7+AK11*AD6+AL11*AD5+AM11*AD4+AN11*AD3+AO11*AD2))/(1-(AF11*AD2+AG11*AD3+AH11*AD4+AI11*AD5+AJ11*AD6+AK11*AD7+AL11*AD8+AM11*AD9+AN11*AD10+AO11*AD11))</f>
        <v>-0.15431514085716519</v>
      </c>
      <c r="AQ12" s="1"/>
      <c r="AR12" s="1"/>
      <c r="AS12" s="1"/>
      <c r="AT12" s="1"/>
      <c r="AU12" s="1"/>
      <c r="AV12" s="1"/>
      <c r="AW12" s="2"/>
      <c r="AX12" s="2"/>
      <c r="AY12" s="2"/>
    </row>
    <row r="13" spans="1:51" x14ac:dyDescent="0.3">
      <c r="A13" s="24">
        <v>12</v>
      </c>
      <c r="B13" s="25">
        <v>50.077880999999998</v>
      </c>
      <c r="C13" s="26">
        <f t="shared" si="0"/>
        <v>-4.2817184444444436</v>
      </c>
      <c r="D13" s="27">
        <f>SUMPRODUCT($C$2:INDEX($C$2:$C$73,ROWS(C14:C$73)),$C14:C$73)/DEVSQ($C$2:$C$73)</f>
        <v>0.57682630751356068</v>
      </c>
      <c r="E13" s="28">
        <f>SQRT((1/COUNT($C$2:$C$73))*(1+2*SUMSQ($D$2:D13)))</f>
        <v>0.48397706983129452</v>
      </c>
      <c r="F13" s="28">
        <f t="shared" si="1"/>
        <v>-0.94859505686933721</v>
      </c>
      <c r="G13" s="28">
        <f t="shared" si="2"/>
        <v>0.94859505686933721</v>
      </c>
      <c r="H13" s="38"/>
      <c r="I13" s="30">
        <f>AE13</f>
        <v>-2.2053568456315724E-2</v>
      </c>
      <c r="J13" s="31">
        <f t="shared" si="3"/>
        <v>0.11785113019775793</v>
      </c>
      <c r="K13" s="29">
        <f t="shared" si="4"/>
        <v>-0.23098821518760554</v>
      </c>
      <c r="L13" s="29">
        <f t="shared" si="5"/>
        <v>0.23098821518760554</v>
      </c>
      <c r="M13" s="38"/>
      <c r="N13" s="1"/>
      <c r="O13" s="35">
        <f ca="1">IF($N$2=1,B14-OFFSET(B14,-$N$2,0),IF($N$2=2,B15-OFFSET(B15,-$N$2,0),IF($N$2=3,B16-OFFSET(B16,-$N$2,0),IF($N$2=4,B17-OFFSET(B17,-$N$2,0),IF($N$2=5,B18-OFFSET(B18,-$N$2,0),IF($N$2=7,B20-OFFSET(B20,-$N$2,0),IF($N$2=12,B25-OFFSET(B25,-$N$2,0),IF($N$2=30,B43-OFFSET(B43,-$N$2,0),0))))))))</f>
        <v>-0.25838799999999651</v>
      </c>
      <c r="P13" s="16">
        <f t="shared" ca="1" si="6"/>
        <v>-0.32215357746478523</v>
      </c>
      <c r="Q13" s="17">
        <f ca="1">SUMPRODUCT($P$2:INDEX($P$2:$P$72,ROWS(P14:P$72)),$P14:P$72)/DEVSQ($P$2:$P$72)</f>
        <v>-1.8536367867474771E-2</v>
      </c>
      <c r="R13" s="18">
        <f ca="1">SQRT((1/COUNT($P$2:$P$72))*(1+2*SUMSQ($Q$2:Q13)))</f>
        <v>0.12836472257685838</v>
      </c>
      <c r="S13" s="18">
        <f t="shared" ca="1" si="7"/>
        <v>-0.25159485625064243</v>
      </c>
      <c r="T13" s="18">
        <f t="shared" ca="1" si="8"/>
        <v>0.25159485625064243</v>
      </c>
      <c r="V13" s="33">
        <f t="shared" ca="1" si="9"/>
        <v>-1.6039641529904398E-2</v>
      </c>
      <c r="W13" s="34">
        <f t="shared" ca="1" si="10"/>
        <v>0.11867816581938533</v>
      </c>
      <c r="X13" s="18">
        <f t="shared" ca="1" si="11"/>
        <v>-0.23260920500599525</v>
      </c>
      <c r="Y13" s="18">
        <f t="shared" ca="1" si="12"/>
        <v>0.23260920500599525</v>
      </c>
      <c r="AC13" s="9">
        <v>12</v>
      </c>
      <c r="AD13" s="6">
        <f>D13</f>
        <v>0.57682630751356068</v>
      </c>
      <c r="AE13" s="8">
        <f>AQ13</f>
        <v>-2.2053568456315724E-2</v>
      </c>
      <c r="AF13" s="8">
        <f>AF12-(AP12*AQ13)</f>
        <v>0.91387886460818812</v>
      </c>
      <c r="AG13" s="8">
        <f>AG12-(AO12*AQ13)</f>
        <v>8.8411777301158442E-2</v>
      </c>
      <c r="AH13" s="8">
        <f>AH12-(AN12*AQ13)</f>
        <v>-0.1480435202295822</v>
      </c>
      <c r="AI13" s="1">
        <f>AI12-(AM12*AQ13)</f>
        <v>8.2515796714469791E-2</v>
      </c>
      <c r="AJ13" s="1">
        <f>AJ12-(AL12*AQ13)</f>
        <v>0.1085723595973076</v>
      </c>
      <c r="AK13" s="1">
        <f>AK12-(AK12*AQ13)</f>
        <v>1.8000164511717232E-3</v>
      </c>
      <c r="AL13" s="1">
        <f>AL12-(AJ12*AQ13)</f>
        <v>-1.8352865671036524E-2</v>
      </c>
      <c r="AM13" s="1">
        <f>AM12-(AI12*AQ13)</f>
        <v>0.12111105776987911</v>
      </c>
      <c r="AN13" s="1">
        <f>AN12-(AH12*AQ13)</f>
        <v>-6.2504378294673341E-2</v>
      </c>
      <c r="AO13" s="1">
        <f>AO12-(AG12*AQ13)</f>
        <v>1.5439355433110181E-2</v>
      </c>
      <c r="AP13" s="1">
        <f>AP12-(AF12*AQ13)</f>
        <v>-0.13408579806210319</v>
      </c>
      <c r="AQ13" s="7">
        <f>(AD13-(AF12*AD12+AG12*AD11+AH12*AD10+AI12*AD9+AJ12*AD8+AK12*AD7+AL12*AD6+AM12*AD5+AN12*AD4+AO12*AD3+AP12*AD2))/(1-(AF12*AD2+AG12*AD3+AH12*AD4+AI12*AD5+AJ12*AD6+AK12*AD7+AL12*AD8+AM12*AD9+AN12*AD10+AO12*AD11+AP12*AD12))</f>
        <v>-2.2053568456315724E-2</v>
      </c>
      <c r="AR13" s="1"/>
      <c r="AS13" s="1"/>
      <c r="AT13" s="1"/>
      <c r="AU13" s="1"/>
      <c r="AV13" s="1"/>
      <c r="AW13" s="2"/>
      <c r="AX13" s="2"/>
      <c r="AY13" s="2"/>
    </row>
    <row r="14" spans="1:51" x14ac:dyDescent="0.3">
      <c r="A14" s="24">
        <v>13</v>
      </c>
      <c r="B14" s="25">
        <v>49.819493000000001</v>
      </c>
      <c r="C14" s="26">
        <f t="shared" si="0"/>
        <v>-4.5401064444444401</v>
      </c>
      <c r="D14" s="27">
        <f>SUMPRODUCT($C$2:INDEX($C$2:$C$73,ROWS(C15:C$73)),$C15:C$73)/DEVSQ($C$2:$C$73)</f>
        <v>0.52503481427592169</v>
      </c>
      <c r="E14" s="28">
        <f>SQRT((1/COUNT($C$2:$C$73))*(1+2*SUMSQ($D$2:D14)))</f>
        <v>0.49182422629688993</v>
      </c>
      <c r="F14" s="28">
        <f t="shared" si="1"/>
        <v>-0.96397548354190421</v>
      </c>
      <c r="G14" s="28">
        <f t="shared" si="2"/>
        <v>0.96397548354190421</v>
      </c>
      <c r="H14" s="38"/>
      <c r="I14" s="30">
        <f>AE14</f>
        <v>-4.2710777849166978E-2</v>
      </c>
      <c r="J14" s="31">
        <f t="shared" si="3"/>
        <v>0.11785113019775793</v>
      </c>
      <c r="K14" s="29">
        <f t="shared" si="4"/>
        <v>-0.23098821518760554</v>
      </c>
      <c r="L14" s="29">
        <f t="shared" si="5"/>
        <v>0.23098821518760554</v>
      </c>
      <c r="M14" s="38"/>
      <c r="N14" s="1"/>
      <c r="O14" s="35">
        <f ca="1">IF($N$2=1,B15-OFFSET(B15,-$N$2,0),IF($N$2=2,B16-OFFSET(B16,-$N$2,0),IF($N$2=3,B17-OFFSET(B17,-$N$2,0),IF($N$2=4,B18-OFFSET(B18,-$N$2,0),IF($N$2=5,B19-OFFSET(B19,-$N$2,0),IF($N$2=7,B21-OFFSET(B21,-$N$2,0),IF($N$2=12,B26-OFFSET(B26,-$N$2,0),IF($N$2=30,B44-OFFSET(B44,-$N$2,0),0))))))))</f>
        <v>-5.9629999999998518E-2</v>
      </c>
      <c r="P14" s="16">
        <f t="shared" ca="1" si="6"/>
        <v>-0.12339557746478722</v>
      </c>
      <c r="Q14" s="17">
        <f ca="1">SUMPRODUCT($P$2:INDEX($P$2:$P$72,ROWS(P15:P$72)),$P15:P$72)/DEVSQ($P$2:$P$72)</f>
        <v>-3.2246595390714741E-2</v>
      </c>
      <c r="R14" s="18">
        <f ca="1">SQRT((1/COUNT($P$2:$P$72))*(1+2*SUMSQ($Q$2:Q14)))</f>
        <v>0.12847876615196846</v>
      </c>
      <c r="S14" s="18">
        <f t="shared" ca="1" si="7"/>
        <v>-0.25181838165785819</v>
      </c>
      <c r="T14" s="18">
        <f t="shared" ca="1" si="8"/>
        <v>0.25181838165785819</v>
      </c>
      <c r="V14" s="33">
        <f t="shared" ca="1" si="9"/>
        <v>6.8454633210724234E-3</v>
      </c>
      <c r="W14" s="34">
        <f t="shared" ca="1" si="10"/>
        <v>0.11867816581938533</v>
      </c>
      <c r="X14" s="18">
        <f t="shared" ca="1" si="11"/>
        <v>-0.23260920500599525</v>
      </c>
      <c r="Y14" s="18">
        <f t="shared" ca="1" si="12"/>
        <v>0.23260920500599525</v>
      </c>
      <c r="AC14" s="9">
        <v>13</v>
      </c>
      <c r="AD14" s="6">
        <f>D14</f>
        <v>0.52503481427592169</v>
      </c>
      <c r="AE14" s="8">
        <f>AR14</f>
        <v>-4.2710777849166978E-2</v>
      </c>
      <c r="AF14" s="8">
        <f>AF13-(AQ13*AR14)</f>
        <v>0.91293693954506905</v>
      </c>
      <c r="AG14" s="8">
        <f>AG13-(AP13*AR14)</f>
        <v>8.2684868567399691E-2</v>
      </c>
      <c r="AH14" s="8">
        <f>AH13-(AO13*AR14)</f>
        <v>-0.1473840933495443</v>
      </c>
      <c r="AI14" s="1">
        <f>AI13-(AN13*AR14)</f>
        <v>7.9846186098525701E-2</v>
      </c>
      <c r="AJ14" s="1">
        <f>AJ13-(AM13*AR14)</f>
        <v>0.11374510708079454</v>
      </c>
      <c r="AK14" s="1">
        <f>AK13-(AL13*AR14)</f>
        <v>1.0161512826004793E-3</v>
      </c>
      <c r="AL14" s="1">
        <f>AL13-(AK13*AR14)</f>
        <v>-1.8275985568265683E-2</v>
      </c>
      <c r="AM14" s="1">
        <f>AM13-(AJ13*AR14)</f>
        <v>0.1257482677011996</v>
      </c>
      <c r="AN14" s="1">
        <f>AN13-(AI13*AR14)</f>
        <v>-5.8980064432154602E-2</v>
      </c>
      <c r="AO14" s="1">
        <f>AO13-(AH13*AR14)</f>
        <v>9.1163015285758396E-3</v>
      </c>
      <c r="AP14" s="1">
        <f>AP13-(AG13*AR14)</f>
        <v>-0.1303096622825434</v>
      </c>
      <c r="AQ14" s="1">
        <f>AQ13-(AF13*AR14)</f>
        <v>1.6978908711013548E-2</v>
      </c>
      <c r="AR14" s="7">
        <f>(AD14-(AF13*AD13+AG13*AD12+AH13*AD11+AI13*AD10+AJ13*AD9+AK13*AD8+AL13*AD7+AM13*AD6+AN13*AD5+AO13*AD4+AP13*AD3+AQ13*AD2))/(1-(AF13*AD2+AG13*AD3+AH13*AD4+AI13*AD5+AJ13*AD6+AK13*AD7+AL13*AD8+AM13*AD9+AN13*AD10+AO13*AD11+AP13*AD12+AQ13*AD13))</f>
        <v>-4.2710777849166978E-2</v>
      </c>
      <c r="AS14" s="1"/>
      <c r="AT14" s="1"/>
      <c r="AU14" s="1"/>
      <c r="AV14" s="1"/>
      <c r="AW14" s="2"/>
      <c r="AX14" s="2"/>
      <c r="AY14" s="2"/>
    </row>
    <row r="15" spans="1:51" x14ac:dyDescent="0.3">
      <c r="A15" s="24">
        <v>14</v>
      </c>
      <c r="B15" s="25">
        <v>49.759863000000003</v>
      </c>
      <c r="C15" s="26">
        <f t="shared" si="0"/>
        <v>-4.5997364444444386</v>
      </c>
      <c r="D15" s="27">
        <f>SUMPRODUCT($C$2:INDEX($C$2:$C$73,ROWS(C16:C$73)),$C16:C$73)/DEVSQ($C$2:$C$73)</f>
        <v>0.47373070963912967</v>
      </c>
      <c r="E15" s="28">
        <f>SQRT((1/COUNT($C$2:$C$73))*(1+2*SUMSQ($D$2:D15)))</f>
        <v>0.49812145132895802</v>
      </c>
      <c r="F15" s="28">
        <f t="shared" si="1"/>
        <v>-0.97631804460475768</v>
      </c>
      <c r="G15" s="28">
        <f t="shared" si="2"/>
        <v>0.97631804460475768</v>
      </c>
      <c r="H15" s="38"/>
      <c r="I15" s="30">
        <f>AE15</f>
        <v>-3.9168568941882406E-2</v>
      </c>
      <c r="J15" s="31">
        <f t="shared" si="3"/>
        <v>0.11785113019775793</v>
      </c>
      <c r="K15" s="29">
        <f t="shared" si="4"/>
        <v>-0.23098821518760554</v>
      </c>
      <c r="L15" s="29">
        <f t="shared" si="5"/>
        <v>0.23098821518760554</v>
      </c>
      <c r="M15" s="38"/>
      <c r="N15" s="1"/>
      <c r="O15" s="35">
        <f ca="1">IF($N$2=1,B16-OFFSET(B16,-$N$2,0),IF($N$2=2,B17-OFFSET(B17,-$N$2,0),IF($N$2=3,B18-OFFSET(B18,-$N$2,0),IF($N$2=4,B19-OFFSET(B19,-$N$2,0),IF($N$2=5,B20-OFFSET(B20,-$N$2,0),IF($N$2=7,B22-OFFSET(B22,-$N$2,0),IF($N$2=12,B27-OFFSET(B27,-$N$2,0),IF($N$2=30,B45-OFFSET(B45,-$N$2,0),0))))))))</f>
        <v>1.1130619999999993</v>
      </c>
      <c r="P15" s="16">
        <f t="shared" ca="1" si="6"/>
        <v>1.0492964225352106</v>
      </c>
      <c r="Q15" s="17">
        <f ca="1">SUMPRODUCT($P$2:INDEX($P$2:$P$72,ROWS(P16:P$72)),$P16:P$72)/DEVSQ($P$2:$P$72)</f>
        <v>4.5016307183843876E-2</v>
      </c>
      <c r="R15" s="18">
        <f ca="1">SQRT((1/COUNT($P$2:$P$72))*(1+2*SUMSQ($Q$2:Q15)))</f>
        <v>0.12870072631924176</v>
      </c>
      <c r="S15" s="18">
        <f t="shared" ca="1" si="7"/>
        <v>-0.25225342358571384</v>
      </c>
      <c r="T15" s="18">
        <f t="shared" ca="1" si="8"/>
        <v>0.25225342358571384</v>
      </c>
      <c r="V15" s="33">
        <f t="shared" ca="1" si="9"/>
        <v>1.5140710668014676E-2</v>
      </c>
      <c r="W15" s="34">
        <f t="shared" ca="1" si="10"/>
        <v>0.11867816581938533</v>
      </c>
      <c r="X15" s="18">
        <f t="shared" ca="1" si="11"/>
        <v>-0.23260920500599525</v>
      </c>
      <c r="Y15" s="18">
        <f t="shared" ca="1" si="12"/>
        <v>0.23260920500599525</v>
      </c>
      <c r="AC15" s="9">
        <v>14</v>
      </c>
      <c r="AD15" s="6">
        <f>D15</f>
        <v>0.47373070963912967</v>
      </c>
      <c r="AE15" s="8">
        <f>AS15</f>
        <v>-3.9168568941882406E-2</v>
      </c>
      <c r="AF15" s="8">
        <f>AF14-(AR14*AS15)</f>
        <v>0.91126401949832248</v>
      </c>
      <c r="AG15" s="8">
        <f>AG14-(AQ14*AS15)</f>
        <v>8.3349908123804953E-2</v>
      </c>
      <c r="AH15" s="8">
        <f>AH14-(AP14*AS15)</f>
        <v>-0.15248813634045152</v>
      </c>
      <c r="AI15" s="1">
        <f>AI14-(AO14*AS15)</f>
        <v>8.020325858344271E-2</v>
      </c>
      <c r="AJ15" s="1">
        <f>AJ14-(AN14*AS15)</f>
        <v>0.11143494236088702</v>
      </c>
      <c r="AK15" s="1">
        <f>AK14-(AM14*AS15)</f>
        <v>5.9415309753772004E-3</v>
      </c>
      <c r="AL15" s="1">
        <f>AL14-(AL14*AS15)</f>
        <v>-1.8991829768977144E-2</v>
      </c>
      <c r="AM15" s="1">
        <f>AM14-(AK14*AS15)</f>
        <v>0.1257880688927675</v>
      </c>
      <c r="AN15" s="1">
        <f>AN14-(AJ14*AS15)</f>
        <v>-5.4524831363658703E-2</v>
      </c>
      <c r="AO15" s="1">
        <f>AO14-(AI14*AS15)</f>
        <v>1.2243762373522316E-2</v>
      </c>
      <c r="AP15" s="1">
        <f>AP14-(AH14*AS15)</f>
        <v>-0.13608248630384184</v>
      </c>
      <c r="AQ15" s="1">
        <f>AQ14-(AG14*AS15)</f>
        <v>2.0217556685946228E-2</v>
      </c>
      <c r="AR15" s="1">
        <f>AR14-(AF14*AS15)</f>
        <v>-6.9523443930048084E-3</v>
      </c>
      <c r="AS15" s="7">
        <f>(AD15-(AF14*AD14+AG14*AD13+AH14*AD12+AI14*AD11+AJ14*AD10+AK14*AD9+AL14*AD8+AM14*AD7+AN14*AD6+AO14*AD5+AP14*AD4+AQ14*AD3+AR14*AD2))/(1-(AF14*AD2+AG14*AD3+AH14*AD4+AI14*AD5+AJ14*AD6+AK14*AD7+AL14*AD8+AM14*AD9+AN14*AD10+AO14*AD11+AP14*AD12+AQ14*AD13+AR14*AD14))</f>
        <v>-3.9168568941882406E-2</v>
      </c>
      <c r="AT15" s="1"/>
      <c r="AU15" s="1"/>
      <c r="AV15" s="1"/>
      <c r="AW15" s="2"/>
      <c r="AX15" s="2"/>
      <c r="AY15" s="2"/>
    </row>
    <row r="16" spans="1:51" x14ac:dyDescent="0.3">
      <c r="A16" s="24">
        <v>15</v>
      </c>
      <c r="B16" s="25">
        <v>50.872925000000002</v>
      </c>
      <c r="C16" s="26">
        <f t="shared" si="0"/>
        <v>-3.4866744444444393</v>
      </c>
      <c r="D16" s="27">
        <f>SUMPRODUCT($C$2:INDEX($C$2:$C$73,ROWS(C17:C$73)),$C17:C$73)/DEVSQ($C$2:$C$73)</f>
        <v>0.4236937332617039</v>
      </c>
      <c r="E16" s="28">
        <f>SQRT((1/COUNT($C$2:$C$73))*(1+2*SUMSQ($D$2:D16)))</f>
        <v>0.50310192443898782</v>
      </c>
      <c r="F16" s="28">
        <f t="shared" si="1"/>
        <v>-0.98607977190041607</v>
      </c>
      <c r="G16" s="28">
        <f t="shared" si="2"/>
        <v>0.98607977190041607</v>
      </c>
      <c r="H16" s="38"/>
      <c r="I16" s="30">
        <f>AE16</f>
        <v>2.6357126244481398E-2</v>
      </c>
      <c r="J16" s="31">
        <f t="shared" si="3"/>
        <v>0.11785113019775793</v>
      </c>
      <c r="K16" s="29">
        <f t="shared" si="4"/>
        <v>-0.23098821518760554</v>
      </c>
      <c r="L16" s="29">
        <f t="shared" si="5"/>
        <v>0.23098821518760554</v>
      </c>
      <c r="M16" s="38"/>
      <c r="N16" s="1"/>
      <c r="O16" s="35">
        <f ca="1">IF($N$2=1,B17-OFFSET(B17,-$N$2,0),IF($N$2=2,B18-OFFSET(B18,-$N$2,0),IF($N$2=3,B19-OFFSET(B19,-$N$2,0),IF($N$2=4,B20-OFFSET(B20,-$N$2,0),IF($N$2=5,B21-OFFSET(B21,-$N$2,0),IF($N$2=7,B23-OFFSET(B23,-$N$2,0),IF($N$2=12,B28-OFFSET(B28,-$N$2,0),IF($N$2=30,B46-OFFSET(B46,-$N$2,0),0))))))))</f>
        <v>-0.1987580000000051</v>
      </c>
      <c r="P16" s="16">
        <f t="shared" ca="1" si="6"/>
        <v>-0.26252357746479382</v>
      </c>
      <c r="Q16" s="17">
        <f ca="1">SUMPRODUCT($P$2:INDEX($P$2:$P$72,ROWS(P17:P$72)),$P17:P$72)/DEVSQ($P$2:$P$72)</f>
        <v>0.14049278189582773</v>
      </c>
      <c r="R16" s="18">
        <f ca="1">SQRT((1/COUNT($P$2:$P$72))*(1+2*SUMSQ($Q$2:Q16)))</f>
        <v>0.13084297154221528</v>
      </c>
      <c r="S16" s="18">
        <f t="shared" ca="1" si="7"/>
        <v>-0.25645222422274194</v>
      </c>
      <c r="T16" s="18">
        <f t="shared" ca="1" si="8"/>
        <v>0.25645222422274194</v>
      </c>
      <c r="V16" s="33">
        <f t="shared" ca="1" si="9"/>
        <v>9.8873674842858764E-2</v>
      </c>
      <c r="W16" s="34">
        <f t="shared" ca="1" si="10"/>
        <v>0.11867816581938533</v>
      </c>
      <c r="X16" s="18">
        <f t="shared" ca="1" si="11"/>
        <v>-0.23260920500599525</v>
      </c>
      <c r="Y16" s="18">
        <f t="shared" ca="1" si="12"/>
        <v>0.23260920500599525</v>
      </c>
      <c r="AC16" s="9">
        <v>15</v>
      </c>
      <c r="AD16" s="6">
        <f>D16</f>
        <v>0.4236937332617039</v>
      </c>
      <c r="AE16" s="8">
        <f>AT16</f>
        <v>2.6357126244481398E-2</v>
      </c>
      <c r="AF16" s="8">
        <f>AF15-(AS15*AT16)</f>
        <v>0.91229639041473931</v>
      </c>
      <c r="AG16" s="8">
        <f>AG15-(AR15*AT16)</f>
        <v>8.3533151942666486E-2</v>
      </c>
      <c r="AH16" s="8">
        <f>AH15-(AQ15*AT16)</f>
        <v>-0.15302101303437796</v>
      </c>
      <c r="AI16" s="1">
        <f>AI15-(AP15*AT16)</f>
        <v>8.3790001854615978E-2</v>
      </c>
      <c r="AJ16" s="1">
        <f>AJ15-(AO15*AT16)</f>
        <v>0.11111223197030067</v>
      </c>
      <c r="AK16" s="1">
        <f>AK15-(AN15*AT16)</f>
        <v>7.3786488390882119E-3</v>
      </c>
      <c r="AL16" s="1">
        <f>AL15-(AM15*AT16)</f>
        <v>-2.2307241780833341E-2</v>
      </c>
      <c r="AM16" s="1">
        <f>AM15-(AL15*AT16)</f>
        <v>0.12628863894760214</v>
      </c>
      <c r="AN16" s="1">
        <f>AN15-(AK15*AT16)</f>
        <v>-5.4681433045662219E-2</v>
      </c>
      <c r="AO16" s="1">
        <f>AO15-(AJ15*AT16)</f>
        <v>9.3066575296699081E-3</v>
      </c>
      <c r="AP16" s="1">
        <f>AP15-(AI15*AT16)</f>
        <v>-0.13819641371554442</v>
      </c>
      <c r="AQ16" s="1">
        <f>AQ15-(AH15*AT16)</f>
        <v>2.4236705746257199E-2</v>
      </c>
      <c r="AR16" s="1">
        <f>AR15-(AG15*AT16)</f>
        <v>-9.1492084438898613E-3</v>
      </c>
      <c r="AS16" s="1">
        <f>AS15-(AF15*AT16)</f>
        <v>-6.3186869745853247E-2</v>
      </c>
      <c r="AT16" s="7">
        <f>(AD16-(AF15*AD15+AG15*AD14+AH15*AD13+AI15*AD12+AJ15*AD11+AK15*AD10+AL15*AD9+AM15*AD8+AN15*AD7+AO15*AD6+AP15*AD5+AQ15*AD4+AR15*AD3+AS15*AD2))/(1-(AF15*AD2+AG15*AD3+AH15*AD4+AI15*AD5+AJ15*AD6+AK15*AD7+AL15*AD8+AM15*AD9+AN15*AD10+AO15*AD11+AP15*AD12+AQ15*AD13+AR15*AD14+AS15*AD15))</f>
        <v>2.6357126244481398E-2</v>
      </c>
      <c r="AU16" s="1"/>
      <c r="AV16" s="1"/>
      <c r="AW16" s="2"/>
      <c r="AX16" s="2"/>
      <c r="AY16" s="2"/>
    </row>
    <row r="17" spans="1:51" x14ac:dyDescent="0.3">
      <c r="A17" s="24">
        <v>16</v>
      </c>
      <c r="B17" s="25">
        <v>50.674166999999997</v>
      </c>
      <c r="C17" s="26">
        <f t="shared" si="0"/>
        <v>-3.6854324444444444</v>
      </c>
      <c r="D17" s="27">
        <f>SUMPRODUCT($C$2:INDEX($C$2:$C$73,ROWS(C18:C$73)),$C18:C$73)/DEVSQ($C$2:$C$73)</f>
        <v>0.36742564926757426</v>
      </c>
      <c r="E17" s="28">
        <f>SQRT((1/COUNT($C$2:$C$73))*(1+2*SUMSQ($D$2:D17)))</f>
        <v>0.50681514483453349</v>
      </c>
      <c r="F17" s="28">
        <f t="shared" si="1"/>
        <v>-0.99335768387568568</v>
      </c>
      <c r="G17" s="28">
        <f t="shared" si="2"/>
        <v>0.99335768387568568</v>
      </c>
      <c r="H17" s="38"/>
      <c r="I17" s="30">
        <f>AE17</f>
        <v>-0.12366390343496884</v>
      </c>
      <c r="J17" s="31">
        <f t="shared" si="3"/>
        <v>0.11785113019775793</v>
      </c>
      <c r="K17" s="29">
        <f t="shared" si="4"/>
        <v>-0.23098821518760554</v>
      </c>
      <c r="L17" s="29">
        <f t="shared" si="5"/>
        <v>0.23098821518760554</v>
      </c>
      <c r="M17" s="38"/>
      <c r="N17" s="1"/>
      <c r="O17" s="35">
        <f ca="1">IF($N$2=1,B18-OFFSET(B18,-$N$2,0),IF($N$2=2,B19-OFFSET(B19,-$N$2,0),IF($N$2=3,B20-OFFSET(B20,-$N$2,0),IF($N$2=4,B21-OFFSET(B21,-$N$2,0),IF($N$2=5,B22-OFFSET(B22,-$N$2,0),IF($N$2=7,B24-OFFSET(B24,-$N$2,0),IF($N$2=12,B29-OFFSET(B29,-$N$2,0),IF($N$2=30,B47-OFFSET(B47,-$N$2,0),0))))))))</f>
        <v>0.91429899999999975</v>
      </c>
      <c r="P17" s="16">
        <f t="shared" ca="1" si="6"/>
        <v>0.85053342253521103</v>
      </c>
      <c r="Q17" s="17">
        <f ca="1">SUMPRODUCT($P$2:INDEX($P$2:$P$72,ROWS(P18:P$72)),$P18:P$72)/DEVSQ($P$2:$P$72)</f>
        <v>7.5693609934992634E-2</v>
      </c>
      <c r="R17" s="18">
        <f ca="1">SQRT((1/COUNT($P$2:$P$72))*(1+2*SUMSQ($Q$2:Q17)))</f>
        <v>0.13145827552646147</v>
      </c>
      <c r="S17" s="18">
        <f t="shared" ca="1" si="7"/>
        <v>-0.2576582200318645</v>
      </c>
      <c r="T17" s="18">
        <f t="shared" ca="1" si="8"/>
        <v>0.2576582200318645</v>
      </c>
      <c r="V17" s="33">
        <f t="shared" ca="1" si="9"/>
        <v>5.0788666456285651E-2</v>
      </c>
      <c r="W17" s="34">
        <f t="shared" ca="1" si="10"/>
        <v>0.11867816581938533</v>
      </c>
      <c r="X17" s="18">
        <f t="shared" ca="1" si="11"/>
        <v>-0.23260920500599525</v>
      </c>
      <c r="Y17" s="18">
        <f t="shared" ca="1" si="12"/>
        <v>0.23260920500599525</v>
      </c>
      <c r="AC17" s="9">
        <v>16</v>
      </c>
      <c r="AD17" s="6">
        <f>D17</f>
        <v>0.36742564926757426</v>
      </c>
      <c r="AE17" s="8">
        <f>AU17</f>
        <v>-0.12366390343496884</v>
      </c>
      <c r="AF17" s="8">
        <f>AF16-(AT16*AU17)</f>
        <v>0.91555581552946019</v>
      </c>
      <c r="AG17" s="8">
        <f>AG16-(AS16*AU17)</f>
        <v>7.5719216984057341E-2</v>
      </c>
      <c r="AH17" s="8">
        <f>AH16-(AR16*AU17)</f>
        <v>-0.15415243986388955</v>
      </c>
      <c r="AI17" s="1">
        <f>AI16-(AQ16*AU17)</f>
        <v>8.6787207493602886E-2</v>
      </c>
      <c r="AJ17" s="1">
        <f>AJ16-(AP16*AU17)</f>
        <v>9.4022324009522568E-2</v>
      </c>
      <c r="AK17" s="1">
        <f>AK16-(AO16*AU17)</f>
        <v>8.5295464371396377E-3</v>
      </c>
      <c r="AL17" s="1">
        <f>AL16-(AN16*AU17)</f>
        <v>-2.9069361236677829E-2</v>
      </c>
      <c r="AM17" s="1">
        <f>AM16-(AM16*AU17)</f>
        <v>0.14190598499935206</v>
      </c>
      <c r="AN17" s="1">
        <f>AN16-(AL16*AU17)</f>
        <v>-5.7440033639147695E-2</v>
      </c>
      <c r="AO17" s="1">
        <f>AO16-(AK16*AU17)</f>
        <v>1.0219130047187457E-2</v>
      </c>
      <c r="AP17" s="1">
        <f>AP16-(AJ16*AU17)</f>
        <v>-0.1244558413907253</v>
      </c>
      <c r="AQ17" s="1">
        <f>AQ16-(AI16*AU17)</f>
        <v>3.4598504444422293E-2</v>
      </c>
      <c r="AR17" s="1">
        <f>AR16-(AH16*AU17)</f>
        <v>-2.8072384223294285E-2</v>
      </c>
      <c r="AS17" s="1">
        <f>AS16-(AG16*AU17)</f>
        <v>-5.285683411039676E-2</v>
      </c>
      <c r="AT17" s="1">
        <f>AT16-(AF16*AU17)</f>
        <v>0.13917525897280036</v>
      </c>
      <c r="AU17" s="7">
        <f>(AD17-(AF16*AD16+AG16*AD15+AH16*AD14+AI16*AD13+AJ16*AD12+AK16*AD11+AL16*AD10+AM16*AD9+AN16*AD8+AO16*AD7+AP16*AD6+AQ16*AD5+AR16*AD4+AS16*AD3+AT16*AD2))/(1-(AF16*AD2+AG16*AD3+AH16*AD4+AI16*AD5+AJ16*AD6+AK16*AD7+AL16*AD8+AM16*AD9+AN16*AD10+AO16*AD11+AP16*AD12+AQ16*AD13+AR16*AD14+AS16*AD15+AT16*AD16))</f>
        <v>-0.12366390343496884</v>
      </c>
      <c r="AV17" s="1"/>
      <c r="AW17" s="2"/>
      <c r="AX17" s="2"/>
      <c r="AY17" s="2"/>
    </row>
    <row r="18" spans="1:51" x14ac:dyDescent="0.3">
      <c r="A18" s="24">
        <v>17</v>
      </c>
      <c r="B18" s="25">
        <v>51.588465999999997</v>
      </c>
      <c r="C18" s="26">
        <f t="shared" si="0"/>
        <v>-2.7711334444444446</v>
      </c>
      <c r="D18" s="27">
        <f>SUMPRODUCT($C$2:INDEX($C$2:$C$73,ROWS(C19:C$73)),$C19:C$73)/DEVSQ($C$2:$C$73)</f>
        <v>0.31010363198201762</v>
      </c>
      <c r="E18" s="28">
        <f>SQRT((1/COUNT($C$2:$C$73))*(1+2*SUMSQ($D$2:D18)))</f>
        <v>0.5094436382461156</v>
      </c>
      <c r="F18" s="28">
        <f t="shared" si="1"/>
        <v>-0.99850953096238659</v>
      </c>
      <c r="G18" s="28">
        <f t="shared" si="2"/>
        <v>0.99850953096238659</v>
      </c>
      <c r="H18" s="38"/>
      <c r="I18" s="30">
        <f>AE18</f>
        <v>-3.2270741289543534E-2</v>
      </c>
      <c r="J18" s="31">
        <f t="shared" si="3"/>
        <v>0.11785113019775793</v>
      </c>
      <c r="K18" s="29">
        <f t="shared" si="4"/>
        <v>-0.23098821518760554</v>
      </c>
      <c r="L18" s="29">
        <f t="shared" si="5"/>
        <v>0.23098821518760554</v>
      </c>
      <c r="M18" s="38"/>
      <c r="N18" s="1"/>
      <c r="O18" s="35">
        <f ca="1">IF($N$2=1,B19-OFFSET(B19,-$N$2,0),IF($N$2=2,B20-OFFSET(B20,-$N$2,0),IF($N$2=3,B21-OFFSET(B21,-$N$2,0),IF($N$2=4,B22-OFFSET(B22,-$N$2,0),IF($N$2=5,B23-OFFSET(B23,-$N$2,0),IF($N$2=7,B25-OFFSET(B25,-$N$2,0),IF($N$2=12,B30-OFFSET(B30,-$N$2,0),IF($N$2=30,B48-OFFSET(B48,-$N$2,0),0))))))))</f>
        <v>-2.0671139999999966</v>
      </c>
      <c r="P18" s="16">
        <f t="shared" ca="1" si="6"/>
        <v>-2.1308795774647851</v>
      </c>
      <c r="Q18" s="17">
        <f ca="1">SUMPRODUCT($P$2:INDEX($P$2:$P$72,ROWS(P19:P$72)),$P19:P$72)/DEVSQ($P$2:$P$72)</f>
        <v>-0.26187538409952427</v>
      </c>
      <c r="R18" s="18">
        <f ca="1">SQRT((1/COUNT($P$2:$P$72))*(1+2*SUMSQ($Q$2:Q18)))</f>
        <v>0.13861122986162006</v>
      </c>
      <c r="S18" s="18">
        <f t="shared" ca="1" si="7"/>
        <v>-0.27167801052877533</v>
      </c>
      <c r="T18" s="18">
        <f t="shared" ca="1" si="8"/>
        <v>0.27167801052877533</v>
      </c>
      <c r="V18" s="33">
        <f t="shared" ca="1" si="9"/>
        <v>-0.31327815991863789</v>
      </c>
      <c r="W18" s="34">
        <f t="shared" ca="1" si="10"/>
        <v>0.11867816581938533</v>
      </c>
      <c r="X18" s="18">
        <f t="shared" ca="1" si="11"/>
        <v>-0.23260920500599525</v>
      </c>
      <c r="Y18" s="18">
        <f t="shared" ca="1" si="12"/>
        <v>0.23260920500599525</v>
      </c>
      <c r="AC18" s="9">
        <v>17</v>
      </c>
      <c r="AD18" s="6">
        <f>D18</f>
        <v>0.31010363198201762</v>
      </c>
      <c r="AE18" s="8">
        <f>AV18</f>
        <v>-3.2270741289543534E-2</v>
      </c>
      <c r="AF18" s="8">
        <f>AF17-(AU17*AV18)</f>
        <v>0.91156508969485517</v>
      </c>
      <c r="AG18" s="8">
        <f>AG17-(AT17*AV18)</f>
        <v>8.0210505760273804E-2</v>
      </c>
      <c r="AH18" s="8">
        <f>AH17-(AS17*AV18)</f>
        <v>-0.15585816908285047</v>
      </c>
      <c r="AI18" s="1">
        <f>AI17-(AR17*AV18)</f>
        <v>8.5881290844952288E-2</v>
      </c>
      <c r="AJ18" s="1">
        <f>AJ17-(AQ17*AV18)</f>
        <v>9.5138843395453643E-2</v>
      </c>
      <c r="AK18" s="1">
        <f>AK17-(AP17*AV18)</f>
        <v>4.5132641776470779E-3</v>
      </c>
      <c r="AL18" s="1">
        <f>AL17-(AO17*AV18)</f>
        <v>-2.8739582334720841E-2</v>
      </c>
      <c r="AM18" s="1">
        <f>AM17-(AN17*AV18)</f>
        <v>0.14005235253412043</v>
      </c>
      <c r="AN18" s="1">
        <f>AN17-(AM17*AV18)</f>
        <v>-5.2860622309795761E-2</v>
      </c>
      <c r="AO18" s="1">
        <f>AO17-(AL17*AV18)</f>
        <v>9.281040211266342E-3</v>
      </c>
      <c r="AP18" s="1">
        <f>AP17-(AK17*AV18)</f>
        <v>-0.12418058660433522</v>
      </c>
      <c r="AQ18" s="1">
        <f>AQ17-(AJ17*AV18)</f>
        <v>3.7632674537975232E-2</v>
      </c>
      <c r="AR18" s="1">
        <f>AR17-(AI17*AV18)</f>
        <v>-2.5271696703026293E-2</v>
      </c>
      <c r="AS18" s="1">
        <f>AS17-(AH17*AV18)</f>
        <v>-5.7831447616396255E-2</v>
      </c>
      <c r="AT18" s="1">
        <f>AT17-(AG17*AV18)</f>
        <v>0.1416187742347397</v>
      </c>
      <c r="AU18" s="1">
        <f>AU17-(AF17*AV18)</f>
        <v>-9.4118238575880586E-2</v>
      </c>
      <c r="AV18" s="7">
        <f>(AD18-(AF17*AD17+AG17*AD16+AH17*AD15+AI17*AD14+AJ17*AD13+AK17*AD12+AL17*AD11+AM17*AD10+AN17*AD9+AO17*AD8+AP17*AD7+AQ17*AD6+AR17*AD5+AS17*AD4+AT17*AD3+AU17*AD2))/(1-(AF17*AD2+AG17*AD3+AH17*AD4+AI17*AD5+AJ17*AD6+AK17*AD7+AL17*AD8+AM17*AD9+AN17*AD10+AO17*AD11+AP17*AD12+AQ17*AD13+AR17*AD14+AS17*AD15+AT17*AD16+AU17*AD17))</f>
        <v>-3.2270741289543534E-2</v>
      </c>
      <c r="AW18" s="2"/>
      <c r="AX18" s="2"/>
      <c r="AY18" s="2"/>
    </row>
    <row r="19" spans="1:51" x14ac:dyDescent="0.3">
      <c r="A19" s="24">
        <v>18</v>
      </c>
      <c r="B19" s="25">
        <v>49.521352</v>
      </c>
      <c r="C19" s="26">
        <f t="shared" si="0"/>
        <v>-4.8382474444444412</v>
      </c>
      <c r="D19" s="27">
        <f>SUMPRODUCT($C$2:INDEX($C$2:$C$73,ROWS(C20:C$73)),$C20:C$73)/DEVSQ($C$2:$C$73)</f>
        <v>0.25666663201283108</v>
      </c>
      <c r="E19" s="28">
        <f>SQRT((1/COUNT($C$2:$C$73))*(1+2*SUMSQ($D$2:D19)))</f>
        <v>0.5112364994079609</v>
      </c>
      <c r="F19" s="28">
        <f t="shared" si="1"/>
        <v>-1.0020235388396033</v>
      </c>
      <c r="G19" s="28">
        <f t="shared" si="2"/>
        <v>1.0020235388396033</v>
      </c>
      <c r="H19" s="38"/>
      <c r="I19" s="30">
        <f>AE19</f>
        <v>-0.11850805892380489</v>
      </c>
      <c r="J19" s="31">
        <f t="shared" si="3"/>
        <v>0.11785113019775793</v>
      </c>
      <c r="K19" s="29">
        <f t="shared" si="4"/>
        <v>-0.23098821518760554</v>
      </c>
      <c r="L19" s="29">
        <f t="shared" ref="L19:L21" si="13">1.96*J19</f>
        <v>0.23098821518760554</v>
      </c>
      <c r="M19" s="38"/>
      <c r="N19" s="1"/>
      <c r="O19" s="35">
        <f ca="1">IF($N$2=1,B20-OFFSET(B20,-$N$2,0),IF($N$2=2,B21-OFFSET(B21,-$N$2,0),IF($N$2=3,B22-OFFSET(B22,-$N$2,0),IF($N$2=4,B23-OFFSET(B23,-$N$2,0),IF($N$2=5,B24-OFFSET(B24,-$N$2,0),IF($N$2=7,B26-OFFSET(B26,-$N$2,0),IF($N$2=12,B31-OFFSET(B31,-$N$2,0),IF($N$2=30,B49-OFFSET(B49,-$N$2,0),0))))))))</f>
        <v>-1.3913300000000035</v>
      </c>
      <c r="P19" s="16">
        <f t="shared" ca="1" si="6"/>
        <v>-1.4550955774647922</v>
      </c>
      <c r="Q19" s="17">
        <f ca="1">SUMPRODUCT($P$2:INDEX($P$2:$P$72,ROWS(P20:P$72)),$P20:P$72)/DEVSQ($P$2:$P$72)</f>
        <v>3.5198898109986179E-2</v>
      </c>
      <c r="R19" s="18">
        <f ca="1">SQRT((1/COUNT($P$2:$P$72))*(1+2*SUMSQ($Q$2:Q19)))</f>
        <v>0.13873706568123678</v>
      </c>
      <c r="S19" s="18">
        <f t="shared" ca="1" si="7"/>
        <v>-0.27192464873522409</v>
      </c>
      <c r="T19" s="18">
        <f t="shared" ca="1" si="8"/>
        <v>0.27192464873522409</v>
      </c>
      <c r="V19" s="33">
        <f t="shared" ca="1" si="9"/>
        <v>-0.31221868120295754</v>
      </c>
      <c r="W19" s="34">
        <f t="shared" ca="1" si="10"/>
        <v>0.11867816581938533</v>
      </c>
      <c r="X19" s="18">
        <f t="shared" ca="1" si="11"/>
        <v>-0.23260920500599525</v>
      </c>
      <c r="Y19" s="18">
        <f t="shared" ca="1" si="12"/>
        <v>0.23260920500599525</v>
      </c>
      <c r="AC19" s="11">
        <v>18</v>
      </c>
      <c r="AD19" s="6">
        <f>D19</f>
        <v>0.25666663201283108</v>
      </c>
      <c r="AE19" s="8">
        <f t="shared" ref="AE19:AE21" si="14">AV19</f>
        <v>-0.11850805892380489</v>
      </c>
      <c r="AF19" s="8">
        <f>AF18-(AV18*AW19)</f>
        <v>0.91461801723490721</v>
      </c>
      <c r="AG19" s="8">
        <f>AG18-(AU18*AW19)</f>
        <v>8.9114427736884813E-2</v>
      </c>
      <c r="AH19" s="8">
        <f>AH18-(AT18*AW19)</f>
        <v>-0.16925581161515085</v>
      </c>
      <c r="AI19" s="1">
        <f>AI18-(AS18*AW19)</f>
        <v>9.1352352619612581E-2</v>
      </c>
      <c r="AJ19" s="1">
        <f>AJ18-(AR18*AW19)</f>
        <v>9.7529636286025095E-2</v>
      </c>
      <c r="AK19" s="1">
        <f>AK18-(AQ18*AW19)</f>
        <v>9.5307857571214419E-4</v>
      </c>
      <c r="AL19" s="1">
        <f>AL18-(AP18*AW19)</f>
        <v>-1.699165471872166E-2</v>
      </c>
      <c r="AM19" s="1">
        <f>AM18-(AO18*AW19)</f>
        <v>0.13917433293713999</v>
      </c>
      <c r="AN19" s="1">
        <f>AN18-(AN18*AW19)</f>
        <v>-4.7859818386950768E-2</v>
      </c>
      <c r="AO19" s="1">
        <f>AO18-(AM18*AW19)</f>
        <v>-3.9684132259572083E-3</v>
      </c>
      <c r="AP19" s="1">
        <f>AP18-(AL18*AW19)</f>
        <v>-0.12146171933035374</v>
      </c>
      <c r="AQ19" s="1">
        <f>AQ18-(AK18*AW19)</f>
        <v>3.7205703605394463E-2</v>
      </c>
      <c r="AR19" s="1">
        <f>AR18-(AJ18*AW19)</f>
        <v>-3.4272171545691045E-2</v>
      </c>
      <c r="AS19" s="1">
        <f>AS18-(AI18*AW19)</f>
        <v>-6.5956124878790906E-2</v>
      </c>
      <c r="AT19" s="1">
        <f>AT18-(AH18*AW19)</f>
        <v>0.15636351444587643</v>
      </c>
      <c r="AU19" s="1">
        <f>AU18-(AG18*AW19)</f>
        <v>-0.10170643928809631</v>
      </c>
      <c r="AV19" s="4">
        <f>AV18-(AF18*AW19)</f>
        <v>-0.11850805892380489</v>
      </c>
      <c r="AW19" s="7">
        <f>(AD19-(AF18*AD18+AG18*AD17+AH18*AD16+AI18*AD15+AJ18*AD14+AK18*AD13+AL18*AD12+AM18*AD11+AN18*AD10+AO18*AD9+AP18*AD8+AQ18*AD7+AR18*AD6+AS18*AD5+AT18*AD4+AU18*AD3+AV18*AD2))/(1-(AF18*AD2+AG18*AD3+AH18*AD4+AI18*AD5+AJ18*AD6+AK18*AD7+AL18*AD8+AM18*AD9+AN18*AD10+AO18*AD11+AP18*AD12+AQ18*AD13+AR18*AD14+AS18*AD15+AT18*AD16+AU18*AD17+AV18*AD18))</f>
        <v>9.4603576430432573E-2</v>
      </c>
      <c r="AX19" s="2"/>
      <c r="AY19" s="2"/>
    </row>
    <row r="20" spans="1:51" x14ac:dyDescent="0.3">
      <c r="A20" s="24">
        <v>19</v>
      </c>
      <c r="B20" s="25">
        <v>48.130021999999997</v>
      </c>
      <c r="C20" s="26">
        <f t="shared" si="0"/>
        <v>-6.2295774444444447</v>
      </c>
      <c r="D20" s="27">
        <f>SUMPRODUCT($C$2:INDEX($C$2:$C$73,ROWS(C21:C$73)),$C21:C$73)/DEVSQ($C$2:$C$73)</f>
        <v>0.19794675435401737</v>
      </c>
      <c r="E20" s="28">
        <f>SQRT((1/COUNT($C$2:$C$73))*(1+2*SUMSQ($D$2:D20)))</f>
        <v>0.51229988551975392</v>
      </c>
      <c r="F20" s="28">
        <f t="shared" ref="F20:F21" si="15">-1.96*E20</f>
        <v>-1.0041077756187176</v>
      </c>
      <c r="G20" s="28">
        <f t="shared" ref="G20:G21" si="16">1.96*E20</f>
        <v>1.0041077756187176</v>
      </c>
      <c r="H20" s="38"/>
      <c r="I20" s="30">
        <f>AE20</f>
        <v>-0.10694779325019566</v>
      </c>
      <c r="J20" s="31">
        <f t="shared" si="3"/>
        <v>0.11785113019775793</v>
      </c>
      <c r="K20" s="29">
        <f t="shared" si="4"/>
        <v>-0.23098821518760554</v>
      </c>
      <c r="L20" s="29">
        <f t="shared" si="13"/>
        <v>0.23098821518760554</v>
      </c>
      <c r="M20" s="38"/>
      <c r="O20" s="35">
        <f ca="1">IF($N$2=1,B21-OFFSET(B21,-$N$2,0),IF($N$2=2,B22-OFFSET(B22,-$N$2,0),IF($N$2=3,B23-OFFSET(B23,-$N$2,0),IF($N$2=4,B24-OFFSET(B24,-$N$2,0),IF($N$2=5,B25-OFFSET(B25,-$N$2,0),IF($N$2=7,B27-OFFSET(B27,-$N$2,0),IF($N$2=12,B32-OFFSET(B32,-$N$2,0),IF($N$2=30,B50-OFFSET(B50,-$N$2,0),0))))))))</f>
        <v>1.0037430000000001</v>
      </c>
      <c r="P20" s="16">
        <f t="shared" ca="1" si="6"/>
        <v>0.93997742253521133</v>
      </c>
      <c r="Q20" s="17">
        <f ca="1">SUMPRODUCT($P$2:INDEX($P$2:$P$72,ROWS(P21:P$72)),$P21:P$72)/DEVSQ($P$2:$P$72)</f>
        <v>-0.25675366487784423</v>
      </c>
      <c r="R20" s="18">
        <f ca="1">SQRT((1/COUNT($P$2:$P$72))*(1+2*SUMSQ($Q$2:Q20)))</f>
        <v>0.14527540624421956</v>
      </c>
      <c r="S20" s="18">
        <f t="shared" ca="1" si="7"/>
        <v>-0.28473979623867035</v>
      </c>
      <c r="T20" s="18">
        <f t="shared" ca="1" si="8"/>
        <v>0.28473979623867035</v>
      </c>
      <c r="V20" s="33">
        <f t="shared" ca="1" si="9"/>
        <v>-0.29812901882800646</v>
      </c>
      <c r="W20" s="34">
        <f t="shared" ca="1" si="10"/>
        <v>0.11867816581938533</v>
      </c>
      <c r="X20" s="18">
        <f t="shared" ca="1" si="11"/>
        <v>-0.23260920500599525</v>
      </c>
      <c r="Y20" s="18">
        <f t="shared" ca="1" si="12"/>
        <v>0.23260920500599525</v>
      </c>
      <c r="AC20" s="11">
        <v>19</v>
      </c>
      <c r="AD20" s="6">
        <f>D20</f>
        <v>0.19794675435401737</v>
      </c>
      <c r="AE20" s="8">
        <f t="shared" si="14"/>
        <v>-0.10694779325019566</v>
      </c>
      <c r="AF20" s="8">
        <f>AF19-(AW19*AX20)</f>
        <v>0.9268903563497185</v>
      </c>
      <c r="AG20" s="8">
        <f>AG19-(AV19*AX20)</f>
        <v>7.3741107384451221E-2</v>
      </c>
      <c r="AH20" s="8">
        <f>AH19-(AU19*AX20)</f>
        <v>-0.18244956136753301</v>
      </c>
      <c r="AI20" s="1">
        <f>AI19-(AT19*AX20)</f>
        <v>0.11163642798831289</v>
      </c>
      <c r="AJ20" s="1">
        <f>AJ19-(AS19*AX20)</f>
        <v>8.8973554563188853E-2</v>
      </c>
      <c r="AK20" s="1">
        <f>AK19-(AR19*AX20)</f>
        <v>-3.4928390870201812E-3</v>
      </c>
      <c r="AL20" s="1">
        <f>AL19-(AP19*AX20)</f>
        <v>-3.2748135238105325E-2</v>
      </c>
      <c r="AM20" s="1">
        <f>AM19-(AP19*AX20)</f>
        <v>0.12341785241775632</v>
      </c>
      <c r="AN20" s="1">
        <f>AN19-(AO19*AX20)</f>
        <v>-4.8374616185239742E-2</v>
      </c>
      <c r="AO20" s="1">
        <f>AO19-(AN19*AX20)</f>
        <v>-1.0176972599501139E-2</v>
      </c>
      <c r="AP20" s="1">
        <f>AP19-(AM19*AX20)</f>
        <v>-0.10340749057571229</v>
      </c>
      <c r="AQ20" s="1">
        <f>AQ19-(AL19*AX20)</f>
        <v>3.5001480924835675E-2</v>
      </c>
      <c r="AR20" s="1">
        <f>AR19-(AK19*AX20)</f>
        <v>-3.4148534534009969E-2</v>
      </c>
      <c r="AS20" s="1">
        <f>AS19-(AJ19*AX20)</f>
        <v>-5.3304206046457241E-2</v>
      </c>
      <c r="AT20" s="1">
        <f>AT19-(AI19*AX20)</f>
        <v>0.16821409232659876</v>
      </c>
      <c r="AU20" s="1">
        <f>AU19-(AH19*AX20)</f>
        <v>-0.12366295293873202</v>
      </c>
      <c r="AV20" s="4">
        <f>AV19-(AG19*AX20)</f>
        <v>-0.10694779325019566</v>
      </c>
      <c r="AW20" s="4">
        <f>AW19-(AF19*AX20)</f>
        <v>0.21325133681692435</v>
      </c>
      <c r="AX20" s="7">
        <f>(AD20-(AF19*AD19+AG19*AD18+AH19*AD17+AI19*AD16+AJ19*AD15+AK19*AD14+AL19*AD13+AM19*AD12+AN19*AD11+AO19*AD10+AP19*AD9+AQ19*AD8+AR19*AD7+AS19*AD6+AT19*AD5+AU19*AD4+AV19*AD3+AW19*AD2))/(1-(AF19*AD2+AG19*AD3+AH19*AD4+AI19*AD5+AJ19*AD6+AK19*AD7+AL19*AD8+AM19*AD9+AN19*AD10+AO19*AD11+AP19*AD12+AQ19*AD13+AR19*AD14+AS19*AD15+AT19*AD16+AU19*AD17+AV19*AD18+AW19*AD19))</f>
        <v>-0.12972383896961731</v>
      </c>
      <c r="AY20" s="2"/>
    </row>
    <row r="21" spans="1:51" x14ac:dyDescent="0.3">
      <c r="A21" s="24">
        <v>20</v>
      </c>
      <c r="B21" s="25">
        <v>49.133764999999997</v>
      </c>
      <c r="C21" s="26">
        <f t="shared" si="0"/>
        <v>-5.2258344444444447</v>
      </c>
      <c r="D21" s="27">
        <f>SUMPRODUCT($C$2:INDEX($C$2:$C$73,ROWS(C22:C$73)),$C22:C$73)/DEVSQ($C$2:$C$73)</f>
        <v>0.14926217423134019</v>
      </c>
      <c r="E21" s="28">
        <f>SQRT((1/COUNT($C$2:$C$73))*(1+2*SUMSQ($D$2:D21)))</f>
        <v>0.5129035379848127</v>
      </c>
      <c r="F21" s="28">
        <f t="shared" si="15"/>
        <v>-1.0052909344502328</v>
      </c>
      <c r="G21" s="28">
        <f t="shared" si="16"/>
        <v>1.0052909344502328</v>
      </c>
      <c r="H21" s="38"/>
      <c r="I21" s="30">
        <f>AE21</f>
        <v>-5.4391142906091615E-2</v>
      </c>
      <c r="J21" s="31">
        <f t="shared" si="3"/>
        <v>0.11785113019775793</v>
      </c>
      <c r="K21" s="29">
        <f t="shared" si="4"/>
        <v>-0.23098821518760554</v>
      </c>
      <c r="L21" s="29">
        <f t="shared" si="13"/>
        <v>0.23098821518760554</v>
      </c>
      <c r="M21" s="38"/>
      <c r="O21" s="35">
        <f ca="1">IF($N$2=1,B22-OFFSET(B22,-$N$2,0),IF($N$2=2,B23-OFFSET(B23,-$N$2,0),IF($N$2=3,B24-OFFSET(B24,-$N$2,0),IF($N$2=4,B25-OFFSET(B25,-$N$2,0),IF($N$2=5,B26-OFFSET(B26,-$N$2,0),IF($N$2=7,B28-OFFSET(B28,-$N$2,0),IF($N$2=12,B33-OFFSET(B33,-$N$2,0),IF($N$2=30,B51-OFFSET(B51,-$N$2,0),0))))))))</f>
        <v>1.0931880000000049</v>
      </c>
      <c r="P21" s="16">
        <f t="shared" ca="1" si="6"/>
        <v>1.0294224225352162</v>
      </c>
      <c r="Q21" s="17">
        <f ca="1">SUMPRODUCT($P$2:INDEX($P$2:$P$72,ROWS(P22:P$72)),$P22:P$72)/DEVSQ($P$2:$P$72)</f>
        <v>8.8268421651954782E-2</v>
      </c>
      <c r="R21" s="18">
        <f ca="1">SQRT((1/COUNT($P$2:$P$72))*(1+2*SUMSQ($Q$2:Q21)))</f>
        <v>0.14602882352664459</v>
      </c>
      <c r="S21" s="18">
        <f t="shared" ca="1" si="7"/>
        <v>-0.28621649411222339</v>
      </c>
      <c r="T21" s="18">
        <f t="shared" ca="1" si="8"/>
        <v>0.28621649411222339</v>
      </c>
      <c r="V21" s="33">
        <f t="shared" ca="1" si="9"/>
        <v>-0.31611855172702574</v>
      </c>
      <c r="W21" s="34">
        <f t="shared" ca="1" si="10"/>
        <v>0.11867816581938533</v>
      </c>
      <c r="X21" s="18">
        <f t="shared" ca="1" si="11"/>
        <v>-0.23260920500599525</v>
      </c>
      <c r="Y21" s="18">
        <f t="shared" ca="1" si="12"/>
        <v>0.23260920500599525</v>
      </c>
      <c r="AC21" s="11">
        <v>20</v>
      </c>
      <c r="AD21" s="6">
        <f>D21</f>
        <v>0.14926217423134019</v>
      </c>
      <c r="AE21" s="8">
        <f t="shared" si="14"/>
        <v>-5.4391142906091615E-2</v>
      </c>
      <c r="AF21" s="8">
        <f>AF20-(AX20*AY21)</f>
        <v>0.96425876872034022</v>
      </c>
      <c r="AG21" s="8">
        <f>AG20-(AW20*AY21)</f>
        <v>1.2311658826213781E-2</v>
      </c>
      <c r="AH21" s="8">
        <f>AH20-(AV20*AY21)</f>
        <v>-0.15164204540096249</v>
      </c>
      <c r="AI21" s="1">
        <f>AI20-(AU20*AG21)</f>
        <v>0.11315892407433668</v>
      </c>
      <c r="AJ21" s="1">
        <f>AJ20-(AT20*AY21)</f>
        <v>4.0517591352892506E-2</v>
      </c>
      <c r="AK21" s="1">
        <f>AK20-(AS20*AY21)</f>
        <v>1.1862037614548345E-2</v>
      </c>
      <c r="AL21" s="1">
        <f>AL20-(AP20*AY21)</f>
        <v>-2.9604433170434576E-3</v>
      </c>
      <c r="AM21" s="1">
        <f>AM20-(AQ20*AY21)</f>
        <v>0.11333528175710815</v>
      </c>
      <c r="AN21" s="1">
        <f>AN20-(AP20*AY21)</f>
        <v>-1.8586924264177875E-2</v>
      </c>
      <c r="AO21" s="1">
        <f>AO20-(AO20*AY21)</f>
        <v>-7.2453810600945183E-3</v>
      </c>
      <c r="AP21" s="1">
        <f>AP20-(AN20*AY21)</f>
        <v>-8.9472637735719091E-2</v>
      </c>
      <c r="AQ21" s="1">
        <f>AQ20-(AM20*AY21)</f>
        <v>-5.5042102067658083E-4</v>
      </c>
      <c r="AR21" s="1">
        <f>AR20-(AL20*AY21)</f>
        <v>-2.4715065468751858E-2</v>
      </c>
      <c r="AS21" s="1">
        <f>AS20-(AK20*AY21)</f>
        <v>-5.229805442170795E-2</v>
      </c>
      <c r="AT21" s="1">
        <f>AT20-(AJ20*AY21)</f>
        <v>0.14258425818504239</v>
      </c>
      <c r="AU21" s="1">
        <f>AU20-(AI20*AY21)</f>
        <v>-0.15582108293076491</v>
      </c>
      <c r="AV21" s="4">
        <f>AV20-(AH20*AY21)</f>
        <v>-5.4391142906091615E-2</v>
      </c>
      <c r="AW21" s="4">
        <f>AW20-(AF20*AY21)</f>
        <v>-5.3749866150411912E-2</v>
      </c>
      <c r="AX21" s="4">
        <f>AX20-(AF20*AY21)</f>
        <v>-0.39672504193695357</v>
      </c>
      <c r="AY21" s="7">
        <f>(AD21-(AF20*AD20+AG20*AD19+AH20*AD18+AI20*AD17+AJ20*AD16+AK20*AD15+AL20*AD14+AM20*AD13+AN20*AD12+AO20*AD11+AP20*AD10+AQ20*AD9+AR20*AD8+AS20*AD7+AT20*AD6+AU20*AD5+AV20*AD4+AW20*AD3+AX20*AD2))/(1-(AF20*AD2+AG20*AD3+AH20*AD4+AI20*AD5+AJ20*AD6+AK20*AD7+AL20*AD8+AM20*AD9+AN20*AD10+AO20*AD11+AP20*AD12+AQ20*AD13+AR20*AD14+AS20*AD15+AT20*AD16+AU20*AD17+AV20*AD18+AW20*AD19+AX20*AD20))</f>
        <v>0.28806125895930229</v>
      </c>
    </row>
    <row r="22" spans="1:51" x14ac:dyDescent="0.3">
      <c r="A22" s="24">
        <v>21</v>
      </c>
      <c r="B22" s="25">
        <v>50.226953000000002</v>
      </c>
      <c r="C22" s="26">
        <f t="shared" si="0"/>
        <v>-4.1326464444444397</v>
      </c>
      <c r="O22" s="35">
        <f ca="1">IF($N$2=1,B23-OFFSET(B23,-$N$2,0),IF($N$2=2,B24-OFFSET(B24,-$N$2,0),IF($N$2=3,B25-OFFSET(B25,-$N$2,0),IF($N$2=4,B26-OFFSET(B26,-$N$2,0),IF($N$2=5,B27-OFFSET(B27,-$N$2,0),IF($N$2=7,B29-OFFSET(B29,-$N$2,0),IF($N$2=12,B34-OFFSET(B34,-$N$2,0),IF($N$2=30,B52-OFFSET(B52,-$N$2,0),0))))))))</f>
        <v>0.6260949999999994</v>
      </c>
      <c r="P22" s="16">
        <f t="shared" ca="1" si="6"/>
        <v>0.56232942253521068</v>
      </c>
      <c r="S22" s="1"/>
    </row>
    <row r="23" spans="1:51" x14ac:dyDescent="0.3">
      <c r="A23" s="24">
        <v>22</v>
      </c>
      <c r="B23" s="25">
        <v>50.853048000000001</v>
      </c>
      <c r="C23" s="26">
        <f t="shared" si="0"/>
        <v>-3.5065514444444403</v>
      </c>
      <c r="O23" s="35">
        <f ca="1">IF($N$2=1,B24-OFFSET(B24,-$N$2,0),IF($N$2=2,B25-OFFSET(B25,-$N$2,0),IF($N$2=3,B26-OFFSET(B26,-$N$2,0),IF($N$2=4,B27-OFFSET(B27,-$N$2,0),IF($N$2=5,B28-OFFSET(B28,-$N$2,0),IF($N$2=7,B30-OFFSET(B30,-$N$2,0),IF($N$2=12,B35-OFFSET(B35,-$N$2,0),IF($N$2=30,B53-OFFSET(B53,-$N$2,0),0))))))))</f>
        <v>-9.9360000000032755E-3</v>
      </c>
      <c r="P23" s="16">
        <f t="shared" ca="1" si="6"/>
        <v>-7.3701577464791973E-2</v>
      </c>
      <c r="S23" s="1"/>
    </row>
    <row r="24" spans="1:51" x14ac:dyDescent="0.3">
      <c r="A24" s="24">
        <v>23</v>
      </c>
      <c r="B24" s="25">
        <v>50.843111999999998</v>
      </c>
      <c r="C24" s="26">
        <f t="shared" si="0"/>
        <v>-3.5164874444444436</v>
      </c>
      <c r="O24" s="35">
        <f ca="1">IF($N$2=1,B25-OFFSET(B25,-$N$2,0),IF($N$2=2,B26-OFFSET(B26,-$N$2,0),IF($N$2=3,B27-OFFSET(B27,-$N$2,0),IF($N$2=4,B28-OFFSET(B28,-$N$2,0),IF($N$2=5,B29-OFFSET(B29,-$N$2,0),IF($N$2=7,B31-OFFSET(B31,-$N$2,0),IF($N$2=12,B36-OFFSET(B36,-$N$2,0),IF($N$2=30,B54-OFFSET(B54,-$N$2,0),0))))))))</f>
        <v>9.9360000000032755E-3</v>
      </c>
      <c r="P24" s="16">
        <f t="shared" ca="1" si="6"/>
        <v>-5.3829577464785422E-2</v>
      </c>
      <c r="S24" s="1"/>
    </row>
    <row r="25" spans="1:51" ht="15.6" x14ac:dyDescent="0.35">
      <c r="A25" s="24">
        <v>24</v>
      </c>
      <c r="B25" s="25">
        <v>50.853048000000001</v>
      </c>
      <c r="C25" s="26">
        <f t="shared" si="0"/>
        <v>-3.5065514444444403</v>
      </c>
      <c r="O25" s="35">
        <f ca="1">IF($N$2=1,B26-OFFSET(B26,-$N$2,0),IF($N$2=2,B27-OFFSET(B27,-$N$2,0),IF($N$2=3,B28-OFFSET(B28,-$N$2,0),IF($N$2=4,B29-OFFSET(B29,-$N$2,0),IF($N$2=5,B30-OFFSET(B30,-$N$2,0),IF($N$2=7,B32-OFFSET(B32,-$N$2,0),IF($N$2=12,B37-OFFSET(B37,-$N$2,0),IF($N$2=30,B55-OFFSET(B55,-$N$2,0),0))))))))</f>
        <v>0.20870299999999986</v>
      </c>
      <c r="P25" s="16">
        <f t="shared" ca="1" si="6"/>
        <v>0.14493742253521116</v>
      </c>
      <c r="S25" s="1"/>
      <c r="AC25" s="5" t="s">
        <v>31</v>
      </c>
      <c r="AD25" s="5" t="s">
        <v>32</v>
      </c>
      <c r="AE25" s="5" t="s">
        <v>33</v>
      </c>
      <c r="AF25" s="5" t="s">
        <v>11</v>
      </c>
      <c r="AG25" s="5" t="s">
        <v>12</v>
      </c>
      <c r="AH25" s="5" t="s">
        <v>13</v>
      </c>
      <c r="AI25" s="5" t="s">
        <v>14</v>
      </c>
      <c r="AJ25" s="5" t="s">
        <v>15</v>
      </c>
      <c r="AK25" s="5" t="s">
        <v>16</v>
      </c>
      <c r="AL25" s="5" t="s">
        <v>17</v>
      </c>
      <c r="AM25" s="5" t="s">
        <v>18</v>
      </c>
      <c r="AN25" s="5" t="s">
        <v>19</v>
      </c>
      <c r="AO25" s="5" t="s">
        <v>20</v>
      </c>
      <c r="AP25" s="5" t="s">
        <v>21</v>
      </c>
      <c r="AQ25" s="5" t="s">
        <v>22</v>
      </c>
      <c r="AR25" s="5" t="s">
        <v>23</v>
      </c>
      <c r="AS25" s="5" t="s">
        <v>24</v>
      </c>
      <c r="AT25" s="5" t="s">
        <v>25</v>
      </c>
      <c r="AU25" s="5" t="s">
        <v>26</v>
      </c>
      <c r="AV25" s="5" t="s">
        <v>27</v>
      </c>
      <c r="AW25" s="5" t="s">
        <v>28</v>
      </c>
      <c r="AX25" s="5" t="s">
        <v>29</v>
      </c>
      <c r="AY25" s="5" t="s">
        <v>30</v>
      </c>
    </row>
    <row r="26" spans="1:51" x14ac:dyDescent="0.3">
      <c r="A26" s="24">
        <v>25</v>
      </c>
      <c r="B26" s="25">
        <v>51.061751000000001</v>
      </c>
      <c r="C26" s="26">
        <f t="shared" si="0"/>
        <v>-3.2978484444444405</v>
      </c>
      <c r="O26" s="35">
        <f ca="1">IF($N$2=1,B27-OFFSET(B27,-$N$2,0),IF($N$2=2,B28-OFFSET(B28,-$N$2,0),IF($N$2=3,B29-OFFSET(B29,-$N$2,0),IF($N$2=4,B30-OFFSET(B30,-$N$2,0),IF($N$2=5,B31-OFFSET(B31,-$N$2,0),IF($N$2=7,B33-OFFSET(B33,-$N$2,0),IF($N$2=12,B38-OFFSET(B38,-$N$2,0),IF($N$2=30,B56-OFFSET(B56,-$N$2,0),0))))))))</f>
        <v>0</v>
      </c>
      <c r="P26" s="16">
        <f t="shared" ca="1" si="6"/>
        <v>-6.3765577464788697E-2</v>
      </c>
      <c r="S26" s="1"/>
      <c r="AC26" s="9">
        <v>1</v>
      </c>
      <c r="AD26" s="6">
        <f ca="1">Q2</f>
        <v>-4.1209664747859698E-2</v>
      </c>
      <c r="AE26" s="1">
        <f ca="1">AF26</f>
        <v>-4.1209664747859698E-2</v>
      </c>
      <c r="AF26" s="7">
        <f ca="1">AD26</f>
        <v>-4.1209664747859698E-2</v>
      </c>
      <c r="AG26" s="1"/>
      <c r="AH26" s="1"/>
      <c r="AI26" s="1"/>
      <c r="AJ26" s="1"/>
      <c r="AK26" s="8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2"/>
      <c r="AX26" s="2"/>
      <c r="AY26" s="2"/>
    </row>
    <row r="27" spans="1:51" x14ac:dyDescent="0.3">
      <c r="A27" s="24">
        <v>26</v>
      </c>
      <c r="B27" s="25">
        <v>51.061751000000001</v>
      </c>
      <c r="C27" s="26">
        <f t="shared" si="0"/>
        <v>-3.2978484444444405</v>
      </c>
      <c r="O27" s="35">
        <f ca="1">IF($N$2=1,B28-OFFSET(B28,-$N$2,0),IF($N$2=2,B29-OFFSET(B29,-$N$2,0),IF($N$2=3,B30-OFFSET(B30,-$N$2,0),IF($N$2=4,B31-OFFSET(B31,-$N$2,0),IF($N$2=5,B32-OFFSET(B32,-$N$2,0),IF($N$2=7,B34-OFFSET(B34,-$N$2,0),IF($N$2=12,B39-OFFSET(B39,-$N$2,0),IF($N$2=30,B57-OFFSET(B57,-$N$2,0),0))))))))</f>
        <v>0.91429899999999975</v>
      </c>
      <c r="P27" s="16">
        <f t="shared" ca="1" si="6"/>
        <v>0.85053342253521103</v>
      </c>
      <c r="S27" s="1"/>
      <c r="AC27" s="9">
        <v>2</v>
      </c>
      <c r="AD27" s="6">
        <f ca="1">Q3</f>
        <v>4.7002992686415751E-2</v>
      </c>
      <c r="AE27" s="1">
        <f ca="1">AG27</f>
        <v>4.5381825288502736E-2</v>
      </c>
      <c r="AF27" s="1">
        <f ca="1">AF26-(AF26*AG27)</f>
        <v>-3.933949494207456E-2</v>
      </c>
      <c r="AG27" s="7">
        <f ca="1">(AD27-(AF26*AD26))/(1-(AF26*AD26))</f>
        <v>4.5381825288502736E-2</v>
      </c>
      <c r="AH27" s="1"/>
      <c r="AI27" s="1"/>
      <c r="AJ27" s="1"/>
      <c r="AK27" s="8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2"/>
      <c r="AX27" s="2"/>
      <c r="AY27" s="2"/>
    </row>
    <row r="28" spans="1:51" x14ac:dyDescent="0.3">
      <c r="A28" s="24">
        <v>27</v>
      </c>
      <c r="B28" s="25">
        <v>51.976050000000001</v>
      </c>
      <c r="C28" s="26">
        <f t="shared" si="0"/>
        <v>-2.3835494444444407</v>
      </c>
      <c r="O28" s="35">
        <f ca="1">IF($N$2=1,B29-OFFSET(B29,-$N$2,0),IF($N$2=2,B30-OFFSET(B30,-$N$2,0),IF($N$2=3,B31-OFFSET(B31,-$N$2,0),IF($N$2=4,B32-OFFSET(B32,-$N$2,0),IF($N$2=5,B33-OFFSET(B33,-$N$2,0),IF($N$2=7,B35-OFFSET(B35,-$N$2,0),IF($N$2=12,B40-OFFSET(B40,-$N$2,0),IF($N$2=30,B58-OFFSET(B58,-$N$2,0),0))))))))</f>
        <v>0.28820499999999782</v>
      </c>
      <c r="P28" s="16">
        <f t="shared" ca="1" si="6"/>
        <v>0.22443942253520913</v>
      </c>
      <c r="S28" s="1"/>
      <c r="AC28" s="9">
        <v>3</v>
      </c>
      <c r="AD28" s="6">
        <f ca="1">Q4</f>
        <v>-0.18179031490548075</v>
      </c>
      <c r="AE28" s="1">
        <f ca="1">AH28</f>
        <v>-0.1787421135075476</v>
      </c>
      <c r="AF28" s="1">
        <f ca="1">AF27-(AG27*AH28)</f>
        <v>-3.1227851575177309E-2</v>
      </c>
      <c r="AG28" s="1">
        <f ca="1">AG27-(AF27*AH28)</f>
        <v>3.8350200818236854E-2</v>
      </c>
      <c r="AH28" s="7">
        <f ca="1">(AD28-(AF27*AD27+AG27*AD26))/(1-(AF27*AD26+AG27*AD27))</f>
        <v>-0.1787421135075476</v>
      </c>
      <c r="AI28" s="1"/>
      <c r="AJ28" s="1"/>
      <c r="AK28" s="8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2"/>
      <c r="AX28" s="2"/>
      <c r="AY28" s="2"/>
    </row>
    <row r="29" spans="1:51" x14ac:dyDescent="0.3">
      <c r="A29" s="24">
        <v>28</v>
      </c>
      <c r="B29" s="25">
        <v>52.264254999999999</v>
      </c>
      <c r="C29" s="26">
        <f t="shared" si="0"/>
        <v>-2.0953444444444429</v>
      </c>
      <c r="O29" s="35">
        <f ca="1">IF($N$2=1,B30-OFFSET(B30,-$N$2,0),IF($N$2=2,B31-OFFSET(B31,-$N$2,0),IF($N$2=3,B32-OFFSET(B32,-$N$2,0),IF($N$2=4,B33-OFFSET(B33,-$N$2,0),IF($N$2=5,B34-OFFSET(B34,-$N$2,0),IF($N$2=7,B36-OFFSET(B36,-$N$2,0),IF($N$2=12,B41-OFFSET(B41,-$N$2,0),IF($N$2=30,B59-OFFSET(B59,-$N$2,0),0))))))))</f>
        <v>0.61615799999999865</v>
      </c>
      <c r="P29" s="16">
        <f t="shared" ca="1" si="6"/>
        <v>0.55239242253520993</v>
      </c>
      <c r="S29" s="1"/>
      <c r="AC29" s="9">
        <v>4</v>
      </c>
      <c r="AD29" s="6">
        <f ca="1">Q5</f>
        <v>-2.2612931267449357E-2</v>
      </c>
      <c r="AE29" s="8">
        <f ca="1">AI29</f>
        <v>-3.8840388451759474E-2</v>
      </c>
      <c r="AF29" s="8">
        <f ca="1">AF28-(AH28*AI29)</f>
        <v>-3.8170264696498944E-2</v>
      </c>
      <c r="AG29" s="8">
        <f ca="1">AG28-(AG28*AI29)</f>
        <v>3.9839737515220158E-2</v>
      </c>
      <c r="AH29" s="8">
        <f ca="1">AH28-(AF28*AI29)</f>
        <v>-0.17995501539324138</v>
      </c>
      <c r="AI29" s="7">
        <f ca="1">(AD29-(AF28*AD28+AG28*AD27+AH28*AD26))/(1-(AF28*AD26+AG28*AD27+AH28*AD28))</f>
        <v>-3.8840388451759474E-2</v>
      </c>
      <c r="AJ29" s="1"/>
      <c r="AK29" s="8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2"/>
      <c r="AX29" s="2"/>
      <c r="AY29" s="2"/>
    </row>
    <row r="30" spans="1:51" x14ac:dyDescent="0.3">
      <c r="A30" s="24">
        <v>29</v>
      </c>
      <c r="B30" s="25">
        <v>52.880412999999997</v>
      </c>
      <c r="C30" s="26">
        <f t="shared" si="0"/>
        <v>-1.4791864444444442</v>
      </c>
      <c r="O30" s="35">
        <f ca="1">IF($N$2=1,B31-OFFSET(B31,-$N$2,0),IF($N$2=2,B32-OFFSET(B32,-$N$2,0),IF($N$2=3,B33-OFFSET(B33,-$N$2,0),IF($N$2=4,B34-OFFSET(B34,-$N$2,0),IF($N$2=5,B35-OFFSET(B35,-$N$2,0),IF($N$2=7,B37-OFFSET(B37,-$N$2,0),IF($N$2=12,B42-OFFSET(B42,-$N$2,0),IF($N$2=30,B60-OFFSET(B60,-$N$2,0),0))))))))</f>
        <v>0.2981410000000011</v>
      </c>
      <c r="P30" s="16">
        <f t="shared" ca="1" si="6"/>
        <v>0.2343754225352124</v>
      </c>
      <c r="S30" s="1"/>
      <c r="AC30" s="9">
        <v>5</v>
      </c>
      <c r="AD30" s="6">
        <f ca="1">Q6</f>
        <v>5.7128531786834524E-2</v>
      </c>
      <c r="AE30" s="8">
        <f ca="1">AJ30</f>
        <v>7.3072135229464361E-2</v>
      </c>
      <c r="AF30" s="8">
        <f ca="1">AF29-(AI29*AJ30)</f>
        <v>-3.533211457918705E-2</v>
      </c>
      <c r="AG30" s="8">
        <f ca="1">AG29-(AH29*AJ30)</f>
        <v>5.2989434735255435E-2</v>
      </c>
      <c r="AH30" s="8">
        <f ca="1">AH29-(AG29*AJ30)</f>
        <v>-0.1828661900804599</v>
      </c>
      <c r="AI30" s="1">
        <f ca="1">AI29-(AF29*AJ30)</f>
        <v>-3.6051205708112453E-2</v>
      </c>
      <c r="AJ30" s="7">
        <f ca="1">(AD30-(AF29*AD29+AG29*AD28+AH29*AD27+AI29*AD26))/(1-(AF29*AD26+AG29*AD27+AH29*AD28+AI29*AD29))</f>
        <v>7.3072135229464361E-2</v>
      </c>
      <c r="AK30" s="8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2"/>
      <c r="AX30" s="2"/>
      <c r="AY30" s="2"/>
    </row>
    <row r="31" spans="1:51" x14ac:dyDescent="0.3">
      <c r="A31" s="24">
        <v>30</v>
      </c>
      <c r="B31" s="25">
        <v>53.178553999999998</v>
      </c>
      <c r="C31" s="26">
        <f t="shared" si="0"/>
        <v>-1.1810454444444431</v>
      </c>
      <c r="O31" s="35">
        <f ca="1">IF($N$2=1,B32-OFFSET(B32,-$N$2,0),IF($N$2=2,B33-OFFSET(B33,-$N$2,0),IF($N$2=3,B34-OFFSET(B34,-$N$2,0),IF($N$2=4,B35-OFFSET(B35,-$N$2,0),IF($N$2=5,B36-OFFSET(B36,-$N$2,0),IF($N$2=7,B38-OFFSET(B38,-$N$2,0),IF($N$2=12,B43-OFFSET(B43,-$N$2,0),IF($N$2=30,B61-OFFSET(B61,-$N$2,0),0))))))))</f>
        <v>0.22857900000000342</v>
      </c>
      <c r="P31" s="16">
        <f t="shared" ca="1" si="6"/>
        <v>0.16481342253521472</v>
      </c>
      <c r="S31" s="1"/>
      <c r="AC31" s="9">
        <v>6</v>
      </c>
      <c r="AD31" s="6">
        <f ca="1">Q7</f>
        <v>7.5421717732334914E-2</v>
      </c>
      <c r="AE31" s="8">
        <f ca="1">AK31</f>
        <v>5.2307230620886852E-2</v>
      </c>
      <c r="AF31" s="8">
        <f ca="1">AF30-(AJ30*AK31)</f>
        <v>-3.9154315608595273E-2</v>
      </c>
      <c r="AG31" s="8">
        <f ca="1">AG30-(AI30*AK31)</f>
        <v>5.4875173466390703E-2</v>
      </c>
      <c r="AH31" s="8">
        <f ca="1">AH30-(AH30*AK31)</f>
        <v>-0.17330096610315834</v>
      </c>
      <c r="AI31" s="1">
        <f ca="1">AI30-(AG30*AK31)</f>
        <v>-3.8822936291279891E-2</v>
      </c>
      <c r="AJ31" s="1">
        <f ca="1">AJ30-(AF30*AK31)</f>
        <v>7.4920260295081489E-2</v>
      </c>
      <c r="AK31" s="10">
        <f ca="1">(AD31-(AF30*AD30+AG30*AD29+AH30*AD28+AI30*AD27+AJ30*AD26))/(1-(AF30*AD26+AG30*AD27+AH30*AD28+AI30*AD29+AJ30*AD30))</f>
        <v>5.2307230620886852E-2</v>
      </c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2"/>
      <c r="AX31" s="2"/>
      <c r="AY31" s="2"/>
    </row>
    <row r="32" spans="1:51" x14ac:dyDescent="0.3">
      <c r="A32" s="24">
        <v>31</v>
      </c>
      <c r="B32" s="25">
        <v>53.407133000000002</v>
      </c>
      <c r="C32" s="26">
        <f t="shared" si="0"/>
        <v>-0.95246644444443973</v>
      </c>
      <c r="O32" s="35">
        <f ca="1">IF($N$2=1,B33-OFFSET(B33,-$N$2,0),IF($N$2=2,B34-OFFSET(B34,-$N$2,0),IF($N$2=3,B35-OFFSET(B35,-$N$2,0),IF($N$2=4,B36-OFFSET(B36,-$N$2,0),IF($N$2=5,B37-OFFSET(B37,-$N$2,0),IF($N$2=7,B39-OFFSET(B39,-$N$2,0),IF($N$2=12,B44-OFFSET(B44,-$N$2,0),IF($N$2=30,B62-OFFSET(B62,-$N$2,0),0))))))))</f>
        <v>-3.975300000000459E-2</v>
      </c>
      <c r="P32" s="16">
        <f t="shared" ca="1" si="6"/>
        <v>-0.10351857746479329</v>
      </c>
      <c r="S32" s="1"/>
      <c r="AC32" s="9">
        <v>7</v>
      </c>
      <c r="AD32" s="6">
        <f ca="1">Q8</f>
        <v>6.3943585849612739E-2</v>
      </c>
      <c r="AE32" s="8">
        <f ca="1">AL32</f>
        <v>5.3830991466729233E-2</v>
      </c>
      <c r="AF32" s="8">
        <f ca="1">AF31-(AK31*AL32)</f>
        <v>-4.1970065693796473E-2</v>
      </c>
      <c r="AG32" s="8">
        <f ca="1">AG31-(AJ31*AL32)</f>
        <v>5.0842141573761039E-2</v>
      </c>
      <c r="AH32" s="8">
        <f ca="1">AH31-(AI31*AL32)</f>
        <v>-0.17121108895094908</v>
      </c>
      <c r="AI32" s="1">
        <f ca="1">AI31-(AH31*AL32)</f>
        <v>-2.9493973463804841E-2</v>
      </c>
      <c r="AJ32" s="1">
        <f ca="1">AJ31-(AG31*AL32)</f>
        <v>7.1966275300476931E-2</v>
      </c>
      <c r="AK32" s="1">
        <f ca="1">AK31-(AF31*AL32)</f>
        <v>5.4414946250298767E-2</v>
      </c>
      <c r="AL32" s="7">
        <f ca="1">(AD32-(AF31*AD31+AG31*AD30+AH31*AD29+AI31*AD28+AJ31*AD27+AK31*AD26))/(1-(AF31*AD26+AG31*AD27+AH31*AD28+AI31*AD29+AJ31*AD30+AK31*AD31))</f>
        <v>5.3830991466729233E-2</v>
      </c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2"/>
      <c r="AX32" s="2"/>
      <c r="AY32" s="2"/>
    </row>
    <row r="33" spans="1:51" x14ac:dyDescent="0.3">
      <c r="A33" s="24">
        <v>32</v>
      </c>
      <c r="B33" s="25">
        <v>53.367379999999997</v>
      </c>
      <c r="C33" s="26">
        <f t="shared" si="0"/>
        <v>-0.99221944444444432</v>
      </c>
      <c r="O33" s="35">
        <f ca="1">IF($N$2=1,B34-OFFSET(B34,-$N$2,0),IF($N$2=2,B35-OFFSET(B35,-$N$2,0),IF($N$2=3,B36-OFFSET(B36,-$N$2,0),IF($N$2=4,B37-OFFSET(B37,-$N$2,0),IF($N$2=5,B38-OFFSET(B38,-$N$2,0),IF($N$2=7,B40-OFFSET(B40,-$N$2,0),IF($N$2=12,B45-OFFSET(B45,-$N$2,0),IF($N$2=30,B63-OFFSET(B63,-$N$2,0),0))))))))</f>
        <v>0.25838800000000361</v>
      </c>
      <c r="P33" s="16">
        <f t="shared" ca="1" si="6"/>
        <v>0.19462242253521492</v>
      </c>
      <c r="S33" s="1"/>
      <c r="AC33" s="9">
        <v>8</v>
      </c>
      <c r="AD33" s="6">
        <f ca="1">Q9</f>
        <v>8.9183425248677214E-2</v>
      </c>
      <c r="AE33" s="8">
        <f ca="1">AM33</f>
        <v>0.11537845491770436</v>
      </c>
      <c r="AF33" s="8">
        <f ca="1">AF32-(AL32*AM33)</f>
        <v>-4.8181002315915822E-2</v>
      </c>
      <c r="AG33" s="8">
        <f ca="1">AG32-(AK32*AM33)</f>
        <v>4.4563829150971637E-2</v>
      </c>
      <c r="AH33" s="8">
        <f ca="1">AH32-(AJ32*AM33)</f>
        <v>-0.17951444660130025</v>
      </c>
      <c r="AI33" s="1">
        <f ca="1">AI32-(AI32*AM33)</f>
        <v>-2.6091004376167265E-2</v>
      </c>
      <c r="AJ33" s="1">
        <f ca="1">AJ32-(AH32*AM33)</f>
        <v>9.1720346208415085E-2</v>
      </c>
      <c r="AK33" s="1">
        <f ca="1">AK32-(AG32*AM33)</f>
        <v>4.8548858510811033E-2</v>
      </c>
      <c r="AL33" s="1">
        <f ca="1">AL32-(AF32*AM33)</f>
        <v>5.867343279927402E-2</v>
      </c>
      <c r="AM33" s="7">
        <f ca="1">(AD33-(AF32*AD32+AG32*AD31+AH32*AD30+AI32*AD29+AJ32*AD28+AK32*AD27+AL32*AD26))/(1-(AF32*AD26+AG32*AD27+AH32*AD28+AI32*AD29+AJ32*AD30+AK32*AD31+AL32*AD32))</f>
        <v>0.11537845491770436</v>
      </c>
      <c r="AN33" s="1"/>
      <c r="AO33" s="1"/>
      <c r="AP33" s="1"/>
      <c r="AQ33" s="1"/>
      <c r="AR33" s="1"/>
      <c r="AS33" s="1"/>
      <c r="AT33" s="1"/>
      <c r="AU33" s="1"/>
      <c r="AV33" s="1"/>
      <c r="AW33" s="2"/>
      <c r="AX33" s="2"/>
      <c r="AY33" s="2"/>
    </row>
    <row r="34" spans="1:51" x14ac:dyDescent="0.3">
      <c r="A34" s="24">
        <v>33</v>
      </c>
      <c r="B34" s="25">
        <v>53.625768000000001</v>
      </c>
      <c r="C34" s="26">
        <f t="shared" si="0"/>
        <v>-0.73383144444444071</v>
      </c>
      <c r="O34" s="35">
        <f ca="1">IF($N$2=1,B35-OFFSET(B35,-$N$2,0),IF($N$2=2,B36-OFFSET(B36,-$N$2,0),IF($N$2=3,B37-OFFSET(B37,-$N$2,0),IF($N$2=4,B38-OFFSET(B38,-$N$2,0),IF($N$2=5,B39-OFFSET(B39,-$N$2,0),IF($N$2=7,B41-OFFSET(B41,-$N$2,0),IF($N$2=12,B46-OFFSET(B46,-$N$2,0),IF($N$2=30,B64-OFFSET(B64,-$N$2,0),0))))))))</f>
        <v>-0.86460999999999899</v>
      </c>
      <c r="P34" s="16">
        <f t="shared" ca="1" si="6"/>
        <v>-0.92837557746478772</v>
      </c>
      <c r="S34" s="1"/>
      <c r="AC34" s="9">
        <v>9</v>
      </c>
      <c r="AD34" s="6">
        <f ca="1">Q10</f>
        <v>5.1951915475783664E-2</v>
      </c>
      <c r="AE34" s="8">
        <f ca="1">AN34</f>
        <v>8.6539549419560782E-2</v>
      </c>
      <c r="AF34" s="8">
        <f ca="1">AF33-(AM33*AN34)</f>
        <v>-5.8165801817219066E-2</v>
      </c>
      <c r="AG34" s="8">
        <f ca="1">AG33-(AL33*AN34)</f>
        <v>3.9486256713623588E-2</v>
      </c>
      <c r="AH34" s="8">
        <f ca="1">AH33-(AK33*AN34)</f>
        <v>-0.18371584294165985</v>
      </c>
      <c r="AI34" s="1">
        <f ca="1">AI33-(AJ33*AN34)</f>
        <v>-3.4028441809649625E-2</v>
      </c>
      <c r="AJ34" s="1">
        <f ca="1">AJ33-(AI33*AN34)</f>
        <v>9.3978249971032393E-2</v>
      </c>
      <c r="AK34" s="1">
        <f ca="1">AK33-(AH33*AN34)</f>
        <v>6.4083957833989361E-2</v>
      </c>
      <c r="AL34" s="1">
        <f ca="1">AL33-(AG33*AN34)</f>
        <v>5.4816899104138644E-2</v>
      </c>
      <c r="AM34" s="1">
        <f ca="1">AM33-(AF33*AN34)</f>
        <v>0.11954801714870653</v>
      </c>
      <c r="AN34" s="7">
        <f ca="1">(AD34-(AF33*AD33+AG33*AD32+AH33*AD31+AI33*AD30+AJ33*AD29+AK33*AD28+AL33*AD27+AM33*AD26))/(1-(AF33*AD26+AG33*AD27+AH33*AD28+AI33*AD29+AJ33*AD30+AK33*AD31+AL33*AD32+AM33*AD33))</f>
        <v>8.6539549419560782E-2</v>
      </c>
      <c r="AO34" s="1"/>
      <c r="AP34" s="1"/>
      <c r="AQ34" s="1"/>
      <c r="AR34" s="1"/>
      <c r="AS34" s="1"/>
      <c r="AT34" s="1"/>
      <c r="AU34" s="1"/>
      <c r="AV34" s="1"/>
      <c r="AW34" s="2"/>
      <c r="AX34" s="2"/>
      <c r="AY34" s="2"/>
    </row>
    <row r="35" spans="1:51" x14ac:dyDescent="0.3">
      <c r="A35" s="24">
        <v>34</v>
      </c>
      <c r="B35" s="25">
        <v>52.761158000000002</v>
      </c>
      <c r="C35" s="26">
        <f t="shared" si="0"/>
        <v>-1.5984414444444397</v>
      </c>
      <c r="O35" s="35">
        <f ca="1">IF($N$2=1,B36-OFFSET(B36,-$N$2,0),IF($N$2=2,B37-OFFSET(B37,-$N$2,0),IF($N$2=3,B38-OFFSET(B38,-$N$2,0),IF($N$2=4,B39-OFFSET(B39,-$N$2,0),IF($N$2=5,B40-OFFSET(B40,-$N$2,0),IF($N$2=7,B42-OFFSET(B42,-$N$2,0),IF($N$2=12,B47-OFFSET(B47,-$N$2,0),IF($N$2=30,B65-OFFSET(B65,-$N$2,0),0))))))))</f>
        <v>2.8025319999999994</v>
      </c>
      <c r="P35" s="16">
        <f t="shared" ca="1" si="6"/>
        <v>2.7387664225352109</v>
      </c>
      <c r="S35" s="1"/>
      <c r="AC35" s="9">
        <v>10</v>
      </c>
      <c r="AD35" s="6">
        <f ca="1">Q11</f>
        <v>0.14461489437381395</v>
      </c>
      <c r="AE35" s="8">
        <f ca="1">AO35</f>
        <v>0.17413870205558254</v>
      </c>
      <c r="AF35" s="8">
        <f ca="1">AF34-(AN34*AO35)</f>
        <v>-7.3235686629616326E-2</v>
      </c>
      <c r="AG35" s="8">
        <f ca="1">AG34-(AM34*AO35)</f>
        <v>1.866832017402931E-2</v>
      </c>
      <c r="AH35" s="8">
        <f ca="1">AH34-(AL34*AO35)</f>
        <v>-0.19326158660236639</v>
      </c>
      <c r="AI35" s="1">
        <f ca="1">AI34-(AK34*AO35)</f>
        <v>-4.5187939049445215E-2</v>
      </c>
      <c r="AJ35" s="1">
        <f ca="1">AJ34-(AJ34*AO35)</f>
        <v>7.7612999499621721E-2</v>
      </c>
      <c r="AK35" s="1">
        <f ca="1">AK34-(AI34*AO35)</f>
        <v>7.0009626523695662E-2</v>
      </c>
      <c r="AL35" s="1">
        <f ca="1">AL34-(AH34*AO35)</f>
        <v>8.6808937541046544E-2</v>
      </c>
      <c r="AM35" s="1">
        <f ca="1">AM34-(AG34*AO35)</f>
        <v>0.11267193165556258</v>
      </c>
      <c r="AN35" s="1">
        <f ca="1">AN34-(AF34*AO35)</f>
        <v>9.6668466652033561E-2</v>
      </c>
      <c r="AO35" s="7">
        <f ca="1">(AD35-(AF34*AD34+AG34*AD33+AH34*AD32+AI34*AD31+AJ34*AD30+AK34*AD29+AL34*AD28+AM34*AD27+AN34*AD26))/(1-(AF34*AD26+AG34*AD27+AH34*AD28+AI34*AD29+AJ34*AD30+AK34*AD31+AL34*AD32+AM34*AD33+AN34*AD34))</f>
        <v>0.17413870205558254</v>
      </c>
      <c r="AP35" s="1"/>
      <c r="AQ35" s="1"/>
      <c r="AR35" s="1"/>
      <c r="AS35" s="1"/>
      <c r="AT35" s="1"/>
      <c r="AU35" s="1"/>
      <c r="AV35" s="1"/>
      <c r="AW35" s="2"/>
      <c r="AX35" s="2"/>
      <c r="AY35" s="2"/>
    </row>
    <row r="36" spans="1:51" x14ac:dyDescent="0.3">
      <c r="A36" s="24">
        <v>35</v>
      </c>
      <c r="B36" s="25">
        <v>55.563690000000001</v>
      </c>
      <c r="C36" s="26">
        <f t="shared" si="0"/>
        <v>1.2040905555555597</v>
      </c>
      <c r="O36" s="35">
        <f ca="1">IF($N$2=1,B37-OFFSET(B37,-$N$2,0),IF($N$2=2,B38-OFFSET(B38,-$N$2,0),IF($N$2=3,B39-OFFSET(B39,-$N$2,0),IF($N$2=4,B40-OFFSET(B40,-$N$2,0),IF($N$2=5,B41-OFFSET(B41,-$N$2,0),IF($N$2=7,B43-OFFSET(B43,-$N$2,0),IF($N$2=12,B48-OFFSET(B48,-$N$2,0),IF($N$2=30,B66-OFFSET(B66,-$N$2,0),0))))))))</f>
        <v>-0.10931899999999928</v>
      </c>
      <c r="P36" s="16">
        <f t="shared" ca="1" si="6"/>
        <v>-0.17308457746478798</v>
      </c>
      <c r="S36" s="1"/>
      <c r="AC36" s="9">
        <v>11</v>
      </c>
      <c r="AD36" s="6">
        <f ca="1">Q12</f>
        <v>-5.0339882250266907E-2</v>
      </c>
      <c r="AE36" s="8">
        <f ca="1">AP36</f>
        <v>-5.9359415909100129E-3</v>
      </c>
      <c r="AF36" s="8">
        <f ca="1">AF35-(AO35*AP36)</f>
        <v>-7.2202009465497513E-2</v>
      </c>
      <c r="AG36" s="8">
        <f ca="1">AG35-(AN35*AP36)</f>
        <v>1.9242138545758614E-2</v>
      </c>
      <c r="AH36" s="8">
        <f ca="1">AH35-(AM35*AP36)</f>
        <v>-0.19259277259712396</v>
      </c>
      <c r="AI36" s="1">
        <f ca="1">AI35-(AL35*AP36)</f>
        <v>-4.4672646266632608E-2</v>
      </c>
      <c r="AJ36" s="1">
        <f ca="1">AJ35-(AK35*AP36)</f>
        <v>7.8028572553467804E-2</v>
      </c>
      <c r="AK36" s="1">
        <f ca="1">AK35-(AJ35*AP36)</f>
        <v>7.047033275542075E-2</v>
      </c>
      <c r="AL36" s="1">
        <f ca="1">AL35-(AI35*AP36)</f>
        <v>8.6540704574235433E-2</v>
      </c>
      <c r="AM36" s="1">
        <f ca="1">AM35-(AH35*AP36)</f>
        <v>0.11152474216572433</v>
      </c>
      <c r="AN36" s="1">
        <f ca="1">AN35-(AG35*AP36)</f>
        <v>9.6779280710187002E-2</v>
      </c>
      <c r="AO36" s="1">
        <f ca="1">AO35-(AF35*AP36)</f>
        <v>0.17370397929737896</v>
      </c>
      <c r="AP36" s="7">
        <f ca="1">(AD36-(AF35*AD35+AG35*AD34+AH35*AD33+AI35*AD32+AJ35*AD31+AK35*AD30+AL35*AD29+AM35*AD28+AN35*AD27+AO35*AD26))/(1-(AF35*AD26+AG35*AD27+AH35*AD28+AI35*AD29+AJ35*AD30+AK35*AD31+AL35*AD32+AM35*AD33+AN35*AD34+AO35*AD35))</f>
        <v>-5.9359415909100129E-3</v>
      </c>
      <c r="AQ36" s="1"/>
      <c r="AR36" s="1"/>
      <c r="AS36" s="1"/>
      <c r="AT36" s="1"/>
      <c r="AU36" s="1"/>
      <c r="AV36" s="1"/>
      <c r="AW36" s="2"/>
      <c r="AX36" s="2"/>
      <c r="AY36" s="2"/>
    </row>
    <row r="37" spans="1:51" x14ac:dyDescent="0.3">
      <c r="A37" s="24">
        <v>36</v>
      </c>
      <c r="B37" s="25">
        <v>55.454371000000002</v>
      </c>
      <c r="C37" s="26">
        <f t="shared" si="0"/>
        <v>1.0947715555555604</v>
      </c>
      <c r="O37" s="35">
        <f ca="1">IF($N$2=1,B38-OFFSET(B38,-$N$2,0),IF($N$2=2,B39-OFFSET(B39,-$N$2,0),IF($N$2=3,B40-OFFSET(B40,-$N$2,0),IF($N$2=4,B41-OFFSET(B41,-$N$2,0),IF($N$2=5,B42-OFFSET(B42,-$N$2,0),IF($N$2=7,B44-OFFSET(B44,-$N$2,0),IF($N$2=12,B49-OFFSET(B49,-$N$2,0),IF($N$2=30,B67-OFFSET(B67,-$N$2,0),0))))))))</f>
        <v>0.76523099999999999</v>
      </c>
      <c r="P37" s="16">
        <f t="shared" ca="1" si="6"/>
        <v>0.70146542253521127</v>
      </c>
      <c r="S37" s="1"/>
      <c r="AC37" s="9">
        <v>12</v>
      </c>
      <c r="AD37" s="6">
        <f ca="1">Q13</f>
        <v>-1.8536367867474771E-2</v>
      </c>
      <c r="AE37" s="8">
        <f ca="1">AQ37</f>
        <v>-1.6039641529904398E-2</v>
      </c>
      <c r="AF37" s="8">
        <f ca="1">AF36-(AP36*AQ37)</f>
        <v>-7.2297219840758153E-2</v>
      </c>
      <c r="AG37" s="8">
        <f ca="1">AG36-(AO36*AQ37)</f>
        <v>2.2028288106006509E-2</v>
      </c>
      <c r="AH37" s="8">
        <f ca="1">AH36-(AN36*AQ37)</f>
        <v>-0.19104046762701057</v>
      </c>
      <c r="AI37" s="1">
        <f ca="1">AI36-(AM36*AQ37)</f>
        <v>-4.2883829380579379E-2</v>
      </c>
      <c r="AJ37" s="1">
        <f ca="1">AJ36-(AL36*AQ37)</f>
        <v>7.9416654432583902E-2</v>
      </c>
      <c r="AK37" s="1">
        <f ca="1">AK36-(AK36*AQ37)</f>
        <v>7.1600651631310783E-2</v>
      </c>
      <c r="AL37" s="1">
        <f ca="1">AL36-(AJ36*AQ37)</f>
        <v>8.77922549070832E-2</v>
      </c>
      <c r="AM37" s="1">
        <f ca="1">AM36-(AI36*AQ37)</f>
        <v>0.11080820893341532</v>
      </c>
      <c r="AN37" s="1">
        <f ca="1">AN36-(AH36*AQ37)</f>
        <v>9.3690161676478742E-2</v>
      </c>
      <c r="AO37" s="1">
        <f ca="1">AO36-(AG36*AQ37)</f>
        <v>0.17401261630192169</v>
      </c>
      <c r="AP37" s="1">
        <f ca="1">AP36-(AF36*AQ37)</f>
        <v>-7.0940359404753576E-3</v>
      </c>
      <c r="AQ37" s="7">
        <f ca="1">(AD37-(AF36*AD36+AG36*AD35+AH36*AD34+AI36*AD33+AJ36*AD32+AK36*AD31+AL36*AD30+AM36*AD29+AN36*AD28+AO36*AD27+AP36*AD26))/(1-(AF36*AD26+AG36*AD27+AH36*AD28+AI36*AD29+AJ36*AD30+AK36*AD31+AL36*AD32+AM36*AD33+AN36*AD34+AO36*AD35+AP36*AD36))</f>
        <v>-1.6039641529904398E-2</v>
      </c>
      <c r="AR37" s="1"/>
      <c r="AS37" s="1"/>
      <c r="AT37" s="1"/>
      <c r="AU37" s="1"/>
      <c r="AV37" s="1"/>
      <c r="AW37" s="2"/>
      <c r="AX37" s="2"/>
      <c r="AY37" s="2"/>
    </row>
    <row r="38" spans="1:51" x14ac:dyDescent="0.3">
      <c r="A38" s="24">
        <v>37</v>
      </c>
      <c r="B38" s="25">
        <v>56.219602000000002</v>
      </c>
      <c r="C38" s="26">
        <f t="shared" si="0"/>
        <v>1.8600025555555604</v>
      </c>
      <c r="O38" s="35">
        <f ca="1">IF($N$2=1,B39-OFFSET(B39,-$N$2,0),IF($N$2=2,B40-OFFSET(B40,-$N$2,0),IF($N$2=3,B41-OFFSET(B41,-$N$2,0),IF($N$2=4,B42-OFFSET(B42,-$N$2,0),IF($N$2=5,B43-OFFSET(B43,-$N$2,0),IF($N$2=7,B45-OFFSET(B45,-$N$2,0),IF($N$2=12,B50-OFFSET(B50,-$N$2,0),IF($N$2=30,B68-OFFSET(B68,-$N$2,0),0))))))))</f>
        <v>0.15900899999999751</v>
      </c>
      <c r="P38" s="16">
        <f t="shared" ca="1" si="6"/>
        <v>9.5243422535208816E-2</v>
      </c>
      <c r="S38" s="1"/>
      <c r="AC38" s="9">
        <v>13</v>
      </c>
      <c r="AD38" s="6">
        <f ca="1">Q14</f>
        <v>-3.2246595390714741E-2</v>
      </c>
      <c r="AE38" s="8">
        <f ca="1">AR38</f>
        <v>6.8454633210724234E-3</v>
      </c>
      <c r="AF38" s="8">
        <f ca="1">AF37-(AQ37*AR38)</f>
        <v>-7.2187421062982038E-2</v>
      </c>
      <c r="AG38" s="8">
        <f ca="1">AG37-(AP37*AR38)</f>
        <v>2.2076850068835401E-2</v>
      </c>
      <c r="AH38" s="8">
        <f ca="1">AH37-(AO37*AR38)</f>
        <v>-0.19223166460930924</v>
      </c>
      <c r="AI38" s="1">
        <f ca="1">AI37-(AN37*AR38)</f>
        <v>-4.3525181945881057E-2</v>
      </c>
      <c r="AJ38" s="1">
        <f ca="1">AJ37-(AM37*AR38)</f>
        <v>7.8658120902656475E-2</v>
      </c>
      <c r="AK38" s="1">
        <f ca="1">AK37-(AL37*AR38)</f>
        <v>7.0999672970470107E-2</v>
      </c>
      <c r="AL38" s="1">
        <f ca="1">AL37-(AK37*AR38)</f>
        <v>8.7302115272576183E-2</v>
      </c>
      <c r="AM38" s="1">
        <f ca="1">AM37-(AJ37*AR38)</f>
        <v>0.11026456513841479</v>
      </c>
      <c r="AN38" s="1">
        <f ca="1">AN37-(AI37*AR38)</f>
        <v>9.3983721357570632E-2</v>
      </c>
      <c r="AO38" s="1">
        <f ca="1">AO37-(AH37*AR38)</f>
        <v>0.17532037681590293</v>
      </c>
      <c r="AP38" s="1">
        <f ca="1">AP37-(AG37*AR38)</f>
        <v>-7.244829778731041E-3</v>
      </c>
      <c r="AQ38" s="1">
        <f ca="1">AQ37-(AF37*AR38)</f>
        <v>-1.5544733563268978E-2</v>
      </c>
      <c r="AR38" s="7">
        <f ca="1">(AD38-(AF37*AD37+AG37*AD36+AH37*AD35+AI37*AD34+AJ37*AD33+AK37*AD32+AL37*AD31+AM37*AD30+AN37*AD29+AO37*AD28+AP37*AD27+AQ37*AD26))/(1-(AF37*AD26+AG37*AD27+AH37*AD28+AI37*AD29+AJ37*AD30+AK37*AD31+AL37*AD32+AM37*AD33+AN37*AD34+AO37*AD35+AP37*AD36+AQ37*AD37))</f>
        <v>6.8454633210724234E-3</v>
      </c>
      <c r="AS38" s="1"/>
      <c r="AT38" s="1"/>
      <c r="AU38" s="1"/>
      <c r="AV38" s="1"/>
      <c r="AW38" s="2"/>
      <c r="AX38" s="2"/>
      <c r="AY38" s="2"/>
    </row>
    <row r="39" spans="1:51" x14ac:dyDescent="0.3">
      <c r="A39" s="24">
        <v>38</v>
      </c>
      <c r="B39" s="25">
        <v>56.378610999999999</v>
      </c>
      <c r="C39" s="26">
        <f t="shared" si="0"/>
        <v>2.0190115555555579</v>
      </c>
      <c r="O39" s="35">
        <f ca="1">IF($N$2=1,B40-OFFSET(B40,-$N$2,0),IF($N$2=2,B41-OFFSET(B41,-$N$2,0),IF($N$2=3,B42-OFFSET(B42,-$N$2,0),IF($N$2=4,B43-OFFSET(B43,-$N$2,0),IF($N$2=5,B44-OFFSET(B44,-$N$2,0),IF($N$2=7,B46-OFFSET(B46,-$N$2,0),IF($N$2=12,B51-OFFSET(B51,-$N$2,0),IF($N$2=30,B69-OFFSET(B69,-$N$2,0),0))))))))</f>
        <v>2.9812999999997203E-2</v>
      </c>
      <c r="P39" s="16">
        <f t="shared" ca="1" si="6"/>
        <v>-3.3952577464791495E-2</v>
      </c>
      <c r="S39" s="1"/>
      <c r="AC39" s="9">
        <v>14</v>
      </c>
      <c r="AD39" s="6">
        <f ca="1">Q15</f>
        <v>4.5016307183843876E-2</v>
      </c>
      <c r="AE39" s="8">
        <f ca="1">AS39</f>
        <v>1.5140710668014676E-2</v>
      </c>
      <c r="AF39" s="8">
        <f ca="1">AF38-(AR38*AS39)</f>
        <v>-7.2291066242514898E-2</v>
      </c>
      <c r="AG39" s="8">
        <f ca="1">AG38-(AQ38*AS39)</f>
        <v>2.2312208382128235E-2</v>
      </c>
      <c r="AH39" s="8">
        <f ca="1">AH38-(AP38*AS39)</f>
        <v>-0.19212197273779044</v>
      </c>
      <c r="AI39" s="1">
        <f ca="1">AI38-(AO38*AS39)</f>
        <v>-4.6179657045457949E-2</v>
      </c>
      <c r="AJ39" s="1">
        <f ca="1">AJ38-(AN38*AS39)</f>
        <v>7.7235140570078187E-2</v>
      </c>
      <c r="AK39" s="1">
        <f ca="1">AK38-(AM38*AS39)</f>
        <v>6.9330189092774913E-2</v>
      </c>
      <c r="AL39" s="1">
        <f ca="1">AL38-(AL38*AS39)</f>
        <v>8.5980299204528446E-2</v>
      </c>
      <c r="AM39" s="1">
        <f ca="1">AM38-(AK38*AS39)</f>
        <v>0.10918957963244524</v>
      </c>
      <c r="AN39" s="1">
        <f ca="1">AN38-(AJ38*AS39)</f>
        <v>9.2792781507293795E-2</v>
      </c>
      <c r="AO39" s="1">
        <f ca="1">AO38-(AI38*AS39)</f>
        <v>0.1759793790025182</v>
      </c>
      <c r="AP39" s="1">
        <f ca="1">AP38-(AH38*AS39)</f>
        <v>-4.3343057636506532E-3</v>
      </c>
      <c r="AQ39" s="1">
        <f ca="1">AQ38-(AG38*AS39)</f>
        <v>-1.5878992762622356E-2</v>
      </c>
      <c r="AR39" s="1">
        <f ca="1">AR38-(AF38*AS39)</f>
        <v>7.9384321772571834E-3</v>
      </c>
      <c r="AS39" s="7">
        <f ca="1">(AD39-(AF38*AD38+AG38*AD37+AH38*AD36+AI38*AD35+AJ38*AD34+AK38*AD33+AL38*AD32+AM38*AD31+AN38*AD30+AO38*AD29+AP38*AD28+AQ38*AD27+AR38*AD26))/(1-(AF38*AD26+AG38*AD27+AH38*AD28+AI38*AD29+AJ38*AD30+AK38*AD31+AL38*AD32+AM38*AD33+AN38*AD34+AO38*AD35+AP38*AD36+AQ38*AD37+AR38*AD38))</f>
        <v>1.5140710668014676E-2</v>
      </c>
      <c r="AT39" s="1"/>
      <c r="AU39" s="1"/>
      <c r="AV39" s="1"/>
      <c r="AW39" s="2"/>
      <c r="AX39" s="2"/>
      <c r="AY39" s="2"/>
    </row>
    <row r="40" spans="1:51" x14ac:dyDescent="0.3">
      <c r="A40" s="24">
        <v>39</v>
      </c>
      <c r="B40" s="25">
        <v>56.408423999999997</v>
      </c>
      <c r="C40" s="26">
        <f t="shared" si="0"/>
        <v>2.0488245555555551</v>
      </c>
      <c r="O40" s="35">
        <f ca="1">IF($N$2=1,B41-OFFSET(B41,-$N$2,0),IF($N$2=2,B42-OFFSET(B42,-$N$2,0),IF($N$2=3,B43-OFFSET(B43,-$N$2,0),IF($N$2=4,B44-OFFSET(B44,-$N$2,0),IF($N$2=5,B45-OFFSET(B45,-$N$2,0),IF($N$2=7,B47-OFFSET(B47,-$N$2,0),IF($N$2=12,B52-OFFSET(B52,-$N$2,0),IF($N$2=30,B70-OFFSET(B70,-$N$2,0),0))))))))</f>
        <v>-0.56646899999999789</v>
      </c>
      <c r="P40" s="16">
        <f t="shared" ca="1" si="6"/>
        <v>-0.63023457746478662</v>
      </c>
      <c r="S40" s="1"/>
      <c r="AC40" s="9">
        <v>15</v>
      </c>
      <c r="AD40" s="6">
        <f ca="1">Q16</f>
        <v>0.14049278189582773</v>
      </c>
      <c r="AE40" s="8">
        <f ca="1">AT40</f>
        <v>9.8873674842858764E-2</v>
      </c>
      <c r="AF40" s="8">
        <f ca="1">AF39-(AS39*AT40)</f>
        <v>-7.3788083945993982E-2</v>
      </c>
      <c r="AG40" s="8">
        <f ca="1">AG39-(AR39*AT40)</f>
        <v>2.1527306420272022E-2</v>
      </c>
      <c r="AH40" s="8">
        <f ca="1">AH39-(AQ39*AT40)</f>
        <v>-0.19055195837054681</v>
      </c>
      <c r="AI40" s="1">
        <f ca="1">AI39-(AP39*AT40)</f>
        <v>-4.5751108306713223E-2</v>
      </c>
      <c r="AJ40" s="1">
        <f ca="1">AJ39-(AO39*AT40)</f>
        <v>5.9835412671534999E-2</v>
      </c>
      <c r="AK40" s="1">
        <f ca="1">AK39-(AN39*AT40)</f>
        <v>6.0155425786258307E-2</v>
      </c>
      <c r="AL40" s="1">
        <f ca="1">AL39-(AM39*AT40)</f>
        <v>7.5184324211721623E-2</v>
      </c>
      <c r="AM40" s="1">
        <f ca="1">AM39-(AL39*AT40)</f>
        <v>0.10068839148600499</v>
      </c>
      <c r="AN40" s="1">
        <f ca="1">AN39-(AK39*AT40)</f>
        <v>8.5937850934140858E-2</v>
      </c>
      <c r="AO40" s="1">
        <f ca="1">AO39-(AJ39*AT40)</f>
        <v>0.16834285682734981</v>
      </c>
      <c r="AP40" s="1">
        <f ca="1">AP39-(AI39*AT40)</f>
        <v>2.3164663141668745E-4</v>
      </c>
      <c r="AQ40" s="1">
        <f ca="1">AQ39-(AH39*AT40)</f>
        <v>3.1168127000225122E-3</v>
      </c>
      <c r="AR40" s="1">
        <f ca="1">AR39-(AG39*AT40)</f>
        <v>5.7323421406565286E-3</v>
      </c>
      <c r="AS40" s="1">
        <f ca="1">AS39-(AF39*AT40)</f>
        <v>2.2288394045720659E-2</v>
      </c>
      <c r="AT40" s="7">
        <f ca="1">(AD40-(AF39*AD39+AG39*AD38+AH39*AD37+AI39*AD36+AJ39*AD35+AK39*AD34+AL39*AD33+AM39*AD32+AN39*AD31+AO39*AD30+AP39*AD29+AQ39*AD28+AR39*AD27+AS39*AD26))/(1-(AF39*AD26+AG39*AD27+AH39*AD28+AI39*AD29+AJ39*AD30+AK39*AD31+AL39*AD32+AM39*AD33+AN39*AD34+AO39*AD35+AP39*AD36+AQ39*AD37+AR39*AD38+AS39*AD39))</f>
        <v>9.8873674842858764E-2</v>
      </c>
      <c r="AU40" s="1"/>
      <c r="AV40" s="1"/>
      <c r="AW40" s="2"/>
      <c r="AX40" s="2"/>
      <c r="AY40" s="2"/>
    </row>
    <row r="41" spans="1:51" x14ac:dyDescent="0.3">
      <c r="A41" s="24">
        <v>40</v>
      </c>
      <c r="B41" s="25">
        <v>55.841954999999999</v>
      </c>
      <c r="C41" s="26">
        <f t="shared" si="0"/>
        <v>1.4823555555555572</v>
      </c>
      <c r="O41" s="35">
        <f ca="1">IF($N$2=1,B42-OFFSET(B42,-$N$2,0),IF($N$2=2,B43-OFFSET(B43,-$N$2,0),IF($N$2=3,B44-OFFSET(B44,-$N$2,0),IF($N$2=4,B45-OFFSET(B45,-$N$2,0),IF($N$2=5,B46-OFFSET(B46,-$N$2,0),IF($N$2=7,B48-OFFSET(B48,-$N$2,0),IF($N$2=12,B53-OFFSET(B53,-$N$2,0),IF($N$2=30,B71-OFFSET(B71,-$N$2,0),0))))))))</f>
        <v>1.9876000000003557E-2</v>
      </c>
      <c r="P41" s="16">
        <f t="shared" ca="1" si="6"/>
        <v>-4.388957746478514E-2</v>
      </c>
      <c r="S41" s="1"/>
      <c r="AC41" s="9">
        <v>16</v>
      </c>
      <c r="AD41" s="6">
        <f ca="1">Q17</f>
        <v>7.5693609934992634E-2</v>
      </c>
      <c r="AE41" s="8">
        <f ca="1">AU41</f>
        <v>5.0788666456285651E-2</v>
      </c>
      <c r="AF41" s="8">
        <f ca="1">AF40-(AT40*AU41)</f>
        <v>-7.8809746038895179E-2</v>
      </c>
      <c r="AG41" s="8">
        <f ca="1">AG40-(AS40*AU41)</f>
        <v>2.0395308609237651E-2</v>
      </c>
      <c r="AH41" s="8">
        <f ca="1">AH40-(AR40*AU41)</f>
        <v>-0.19084309638354191</v>
      </c>
      <c r="AI41" s="1">
        <f ca="1">AI40-(AQ40*AU41)</f>
        <v>-4.5909407067341382E-2</v>
      </c>
      <c r="AJ41" s="1">
        <f ca="1">AJ40-(AP40*AU41)</f>
        <v>5.9823647648036257E-2</v>
      </c>
      <c r="AK41" s="1">
        <f ca="1">AK40-(AO40*AU41)</f>
        <v>5.1605516580555788E-2</v>
      </c>
      <c r="AL41" s="1">
        <f ca="1">AL40-(AN40*AU41)</f>
        <v>7.0819655364657549E-2</v>
      </c>
      <c r="AM41" s="1">
        <f ca="1">AM40-(AM40*AU41)</f>
        <v>9.557456235480237E-2</v>
      </c>
      <c r="AN41" s="1">
        <f ca="1">AN40-(AL40*AU41)</f>
        <v>8.2119339369010488E-2</v>
      </c>
      <c r="AO41" s="1">
        <f ca="1">AO40-(AK40*AU41)</f>
        <v>0.16528764297155568</v>
      </c>
      <c r="AP41" s="1">
        <f ca="1">AP40-(AJ40*AU41)</f>
        <v>-2.8073141850321116E-3</v>
      </c>
      <c r="AQ41" s="1">
        <f ca="1">AQ40-(AI40*AU41)</f>
        <v>5.4404504798175705E-3</v>
      </c>
      <c r="AR41" s="1">
        <f ca="1">AR40-(AH40*AU41)</f>
        <v>1.5410221996930259E-2</v>
      </c>
      <c r="AS41" s="1">
        <f ca="1">AS40-(AG40*AU41)</f>
        <v>2.1195050860239206E-2</v>
      </c>
      <c r="AT41" s="1">
        <f ca="1">AT40-(AF40*AU41)</f>
        <v>0.10262127322684025</v>
      </c>
      <c r="AU41" s="7">
        <f ca="1">(AD41-(AF40*AD40+AG40*AD39+AH40*AD38+AI40*AD37+AJ40*AD36+AK40*AD35+AL40*AD34+AM40*AD33+AN40*AD32+AO40*AD31+AP40*AD30+AQ40*AD29+AR40*AD28+AS40*AD27+AT40*AD26))/(1-(AF40*AD26+AG40*AD27+AH40*AD28+AI40*AD29+AJ40*AD30+AK40*AD31+AL40*AD32+AM40*AD33+AN40*AD34+AO40*AD35+AP40*AD36+AQ40*AD37+AR40*AD38+AS40*AD39+AT40*AD40))</f>
        <v>5.0788666456285651E-2</v>
      </c>
      <c r="AV41" s="1"/>
      <c r="AW41" s="2"/>
      <c r="AX41" s="2"/>
      <c r="AY41" s="2"/>
    </row>
    <row r="42" spans="1:51" x14ac:dyDescent="0.3">
      <c r="A42" s="24">
        <v>41</v>
      </c>
      <c r="B42" s="25">
        <v>55.861831000000002</v>
      </c>
      <c r="C42" s="26">
        <f t="shared" si="0"/>
        <v>1.5022315555555608</v>
      </c>
      <c r="O42" s="35">
        <f ca="1">IF($N$2=1,B43-OFFSET(B43,-$N$2,0),IF($N$2=2,B44-OFFSET(B44,-$N$2,0),IF($N$2=3,B45-OFFSET(B45,-$N$2,0),IF($N$2=4,B46-OFFSET(B46,-$N$2,0),IF($N$2=5,B47-OFFSET(B47,-$N$2,0),IF($N$2=7,B49-OFFSET(B49,-$N$2,0),IF($N$2=12,B54-OFFSET(B54,-$N$2,0),IF($N$2=30,B72-OFFSET(B72,-$N$2,0),0))))))))</f>
        <v>0.46708999999999889</v>
      </c>
      <c r="P42" s="16">
        <f t="shared" ca="1" si="6"/>
        <v>0.40332442253521017</v>
      </c>
      <c r="S42" s="1"/>
      <c r="AC42" s="9">
        <v>17</v>
      </c>
      <c r="AD42" s="6">
        <f ca="1">Q18</f>
        <v>-0.26187538409952427</v>
      </c>
      <c r="AE42" s="8">
        <f ca="1">AV42</f>
        <v>-0.31327815991863789</v>
      </c>
      <c r="AF42" s="8">
        <f ca="1">AF41-(AU41*AV42)</f>
        <v>-6.289876606674856E-2</v>
      </c>
      <c r="AG42" s="8">
        <f ca="1">AG41-(AT41*AV42)</f>
        <v>5.254431225424995E-2</v>
      </c>
      <c r="AH42" s="8">
        <f ca="1">AH41-(AS41*AV42)</f>
        <v>-0.18420314985066422</v>
      </c>
      <c r="AI42" s="1">
        <f ca="1">AI41-(AR41*AV42)</f>
        <v>-4.1081721076205349E-2</v>
      </c>
      <c r="AJ42" s="1">
        <f ca="1">AJ41-(AQ41*AV42)</f>
        <v>6.1528021963481977E-2</v>
      </c>
      <c r="AK42" s="1">
        <f ca="1">AK41-(AP41*AV42)</f>
        <v>5.0726046358355439E-2</v>
      </c>
      <c r="AL42" s="1">
        <f ca="1">AL41-(AO41*AV42)</f>
        <v>0.1226006640120753</v>
      </c>
      <c r="AM42" s="1">
        <f ca="1">AM41-(AN41*AV42)</f>
        <v>0.12130075788606014</v>
      </c>
      <c r="AN42" s="1">
        <f ca="1">AN41-(AM41*AV42)</f>
        <v>0.11206076239855209</v>
      </c>
      <c r="AO42" s="1">
        <f ca="1">AO41-(AL41*AV42)</f>
        <v>0.1874738942902677</v>
      </c>
      <c r="AP42" s="1">
        <f ca="1">AP41-(AK41*AV42)</f>
        <v>1.3359567090975162E-2</v>
      </c>
      <c r="AQ42" s="1">
        <f ca="1">AQ41-(AJ41*AV42)</f>
        <v>2.418189273461532E-2</v>
      </c>
      <c r="AR42" s="1">
        <f ca="1">AR41-(AI41*AV42)</f>
        <v>1.0278074279178404E-3</v>
      </c>
      <c r="AS42" s="1">
        <f ca="1">AS41-(AH41*AV42)</f>
        <v>-3.8591923207972063E-2</v>
      </c>
      <c r="AT42" s="1">
        <f ca="1">AT41-(AG41*AV42)</f>
        <v>0.10901067797891498</v>
      </c>
      <c r="AU42" s="1">
        <f ca="1">AU41-(AF41*AV42)</f>
        <v>2.6099294233565409E-2</v>
      </c>
      <c r="AV42" s="7">
        <f ca="1">(AD42-(AF41*AD41+AG41*AD40+AH41*AD39+AI41*AD38+AJ41*AD37+AK41*AD36+AL41*AD35+AM41*AD34+AN41*AD33+AO41*AD32+AP41*AD31+AQ41*AD30+AR41*AD29+AS41*AD28+AT41*AD27+AU41*AD26))/(1-(AF41*AD26+AG41*AD27+AH41*AD28+AI41*AD29+AJ41*AD30+AK41*AD31+AL41*AD32+AM41*AD33+AN41*AD34+AO41*AD35+AP41*AD36+AQ41*AD37+AR41*AD38+AS41*AD39+AT41*AD40+AU41*AD41))</f>
        <v>-0.31327815991863789</v>
      </c>
      <c r="AW42" s="2"/>
      <c r="AX42" s="2"/>
      <c r="AY42" s="2"/>
    </row>
    <row r="43" spans="1:51" x14ac:dyDescent="0.3">
      <c r="A43" s="24">
        <v>42</v>
      </c>
      <c r="B43" s="25">
        <v>56.328921000000001</v>
      </c>
      <c r="C43" s="26">
        <f t="shared" si="0"/>
        <v>1.9693215555555597</v>
      </c>
      <c r="O43" s="35">
        <f ca="1">IF($N$2=1,B44-OFFSET(B44,-$N$2,0),IF($N$2=2,B45-OFFSET(B45,-$N$2,0),IF($N$2=3,B46-OFFSET(B46,-$N$2,0),IF($N$2=4,B47-OFFSET(B47,-$N$2,0),IF($N$2=5,B48-OFFSET(B48,-$N$2,0),IF($N$2=7,B50-OFFSET(B50,-$N$2,0),IF($N$2=12,B55-OFFSET(B55,-$N$2,0),IF($N$2=30,B73-OFFSET(B73,-$N$2,0),0))))))))</f>
        <v>-9.9378999999998996E-2</v>
      </c>
      <c r="P43" s="16">
        <f t="shared" ca="1" si="6"/>
        <v>-0.16314457746478769</v>
      </c>
      <c r="S43" s="1"/>
      <c r="AC43" s="11">
        <v>18</v>
      </c>
      <c r="AD43" s="6">
        <f ca="1">Q19</f>
        <v>3.5198898109986179E-2</v>
      </c>
      <c r="AE43" s="8">
        <f t="shared" ref="AE43:AE45" ca="1" si="17">AV43</f>
        <v>-0.31221868120295754</v>
      </c>
      <c r="AF43" s="8">
        <f ca="1">AF42-(AV42*AW43)</f>
        <v>-5.7621849470816007E-2</v>
      </c>
      <c r="AG43" s="8">
        <f ca="1">AG42-(AU42*AW43)</f>
        <v>5.2104690804357E-2</v>
      </c>
      <c r="AH43" s="8">
        <f ca="1">AH42-(AT42*AW43)</f>
        <v>-0.18603934633467764</v>
      </c>
      <c r="AI43" s="1">
        <f ca="1">AI42-(AS42*AW43)</f>
        <v>-4.0431671420340438E-2</v>
      </c>
      <c r="AJ43" s="1">
        <f ca="1">AJ42-(AR42*AW43)</f>
        <v>6.1510709380711411E-2</v>
      </c>
      <c r="AK43" s="1">
        <f ca="1">AK42-(AQ42*AW43)</f>
        <v>5.0318721982071137E-2</v>
      </c>
      <c r="AL43" s="1">
        <f ca="1">AL42-(AP42*AW43)</f>
        <v>0.12237563293644861</v>
      </c>
      <c r="AM43" s="1">
        <f ca="1">AM42-(AO42*AW43)</f>
        <v>0.11814291214174988</v>
      </c>
      <c r="AN43" s="1">
        <f ca="1">AN42-(AN42*AW43)</f>
        <v>0.11017318971551747</v>
      </c>
      <c r="AO43" s="1">
        <f ca="1">AO42-(AM42*AW43)</f>
        <v>0.1854306813750923</v>
      </c>
      <c r="AP43" s="1">
        <f ca="1">AP42-(AL42*AW43)</f>
        <v>1.1294458311079072E-2</v>
      </c>
      <c r="AQ43" s="1">
        <f ca="1">AQ42-(AK42*AW43)</f>
        <v>2.3327453612705357E-2</v>
      </c>
      <c r="AR43" s="1">
        <f ca="1">AR42-(AJ42*AW43)</f>
        <v>-8.5822147509091468E-6</v>
      </c>
      <c r="AS43" s="1">
        <f ca="1">AS42-(AI42*AW43)</f>
        <v>-3.7899934925760492E-2</v>
      </c>
      <c r="AT43" s="1">
        <f ca="1">AT42-(AH42*AW43)</f>
        <v>0.11211343068508021</v>
      </c>
      <c r="AU43" s="1">
        <f ca="1">AU42-(AG42*AW43)</f>
        <v>2.5214227896900497E-2</v>
      </c>
      <c r="AV43" s="4">
        <f ca="1">AV42-(AF42*AW43)</f>
        <v>-0.31221868120295754</v>
      </c>
      <c r="AW43" s="7">
        <f ca="1">(AD43-(AF42*AD42+AG42*AD41+AH42*AD40+AI42*AD39+AJ42*AD38+AK42*AD37+AL42*AD36+AM42*AD35+AN42*AD34+AO42*AD33+AP42*AD32+AQ42*AD31+AR42*AD30+AS42*AD29+AT42*AD28+AU42*AD27+AV42*AD26))/(1-(AF42*AD26+AG42*AD27+AH42*AD28+AI42*AD29+AJ42*AD30+AK42*AD31+AL42*AD32+AM42*AD33+AN42*AD34+AO42*AD35+AP42*AD36+AQ42*AD37+AR42*AD38+AS42*AD39+AT42*AD40+AU42*AD41+AV42*AD42))</f>
        <v>1.6844189193728119E-2</v>
      </c>
      <c r="AX43" s="2"/>
      <c r="AY43" s="2"/>
    </row>
    <row r="44" spans="1:51" x14ac:dyDescent="0.3">
      <c r="A44" s="24">
        <v>43</v>
      </c>
      <c r="B44" s="25">
        <v>56.229542000000002</v>
      </c>
      <c r="C44" s="26">
        <f t="shared" si="0"/>
        <v>1.8699425555555607</v>
      </c>
      <c r="O44" s="35">
        <f ca="1">IF($N$2=1,B45-OFFSET(B45,-$N$2,0),IF($N$2=2,B46-OFFSET(B46,-$N$2,0),IF($N$2=3,B47-OFFSET(B47,-$N$2,0),IF($N$2=4,B48-OFFSET(B48,-$N$2,0),IF($N$2=5,B49-OFFSET(B49,-$N$2,0),IF($N$2=7,B51-OFFSET(B51,-$N$2,0),IF($N$2=12,B56-OFFSET(B56,-$N$2,0),IF($N$2=30,B74-OFFSET(B74,-$N$2,0),0))))))))</f>
        <v>0</v>
      </c>
      <c r="P44" s="16">
        <f t="shared" ca="1" si="6"/>
        <v>-6.3765577464788697E-2</v>
      </c>
      <c r="S44" s="1"/>
      <c r="AC44" s="11">
        <v>19</v>
      </c>
      <c r="AD44" s="6">
        <f ca="1">Q20</f>
        <v>-0.25675366487784423</v>
      </c>
      <c r="AE44" s="8">
        <f t="shared" ca="1" si="17"/>
        <v>-0.29812901882800646</v>
      </c>
      <c r="AF44" s="8">
        <f ca="1">AF43-(AW43*AX44)</f>
        <v>-5.3067001623996364E-2</v>
      </c>
      <c r="AG44" s="8">
        <f ca="1">AG43-(AV43*AX44)</f>
        <v>-3.23225601281888E-2</v>
      </c>
      <c r="AH44" s="8">
        <f ca="1">AH43-(AU43*AX44)</f>
        <v>-0.17922115103156505</v>
      </c>
      <c r="AI44" s="1">
        <f ca="1">AI43-(AT43*AX44)</f>
        <v>-1.0115007763674577E-2</v>
      </c>
      <c r="AJ44" s="1">
        <f ca="1">AJ43-(AS43*AX44)</f>
        <v>5.1262164021491481E-2</v>
      </c>
      <c r="AK44" s="1">
        <f ca="1">AK43-(AR43*AX44)</f>
        <v>5.0316401259955665E-2</v>
      </c>
      <c r="AL44" s="1">
        <f ca="1">AL43-(AP43*AX44)</f>
        <v>0.12542977454739465</v>
      </c>
      <c r="AM44" s="1">
        <f ca="1">AM43-(AP43*AX44)</f>
        <v>0.12119705375269592</v>
      </c>
      <c r="AN44" s="1">
        <f ca="1">AN43-(AO43*AX44)</f>
        <v>0.16031561747393555</v>
      </c>
      <c r="AO44" s="1">
        <f ca="1">AO43-(AN43*AX44)</f>
        <v>0.2152226832447833</v>
      </c>
      <c r="AP44" s="1">
        <f ca="1">AP43-(AM43*AX44)</f>
        <v>4.3241557859582141E-2</v>
      </c>
      <c r="AQ44" s="1">
        <f ca="1">AQ43-(AL43*AX44)</f>
        <v>5.6419125866738293E-2</v>
      </c>
      <c r="AR44" s="1">
        <f ca="1">AR43-(AK43*AX44)</f>
        <v>1.3598135202083422E-2</v>
      </c>
      <c r="AS44" s="1">
        <f ca="1">AS43-(AJ43*AX44)</f>
        <v>-2.126678512218292E-2</v>
      </c>
      <c r="AT44" s="1">
        <f ca="1">AT43-(AI43*AX44)</f>
        <v>0.10118027686009062</v>
      </c>
      <c r="AU44" s="1">
        <f ca="1">AU43-(AH43*AX44)</f>
        <v>-2.5092789337966485E-2</v>
      </c>
      <c r="AV44" s="4">
        <f ca="1">AV43-(AG43*AX44)</f>
        <v>-0.29812901882800646</v>
      </c>
      <c r="AW44" s="4">
        <f ca="1">AW43-(AF43*AX44)</f>
        <v>1.2626284564717562E-3</v>
      </c>
      <c r="AX44" s="7">
        <f ca="1">(AD44-(AF43*AD43+AG43*AD42+AH43*AD41+AI43*AD40+AJ43*AD39+AK43*AD38+AL43*AD37+AM43*AD36+AN43*AD35+AO43*AD34+AP43*AD33+AQ43*AD32+AR43*AD31+AS43*AD30+AT43*AD29+AU43*AD28+AV43*AD27+AW43*AD26))/(1-(AF43*AD26+AG43*AD27+AH43*AD28+AI43*AD29+AJ43*AD30+AK43*AD31+AL43*AD32+AM43*AD33+AN43*AD34+AO43*AD35+AP43*AD36+AQ43*AD37+AR43*AD38+AS43*AD39+AT43*AD40+AU43*AD41+AV43*AD42+AW43*AD43))</f>
        <v>-0.27041063208406779</v>
      </c>
      <c r="AY44" s="2"/>
    </row>
    <row r="45" spans="1:51" x14ac:dyDescent="0.3">
      <c r="A45" s="24">
        <v>44</v>
      </c>
      <c r="B45" s="25">
        <v>56.229542000000002</v>
      </c>
      <c r="C45" s="26">
        <f t="shared" si="0"/>
        <v>1.8699425555555607</v>
      </c>
      <c r="O45" s="35">
        <f ca="1">IF($N$2=1,B46-OFFSET(B46,-$N$2,0),IF($N$2=2,B47-OFFSET(B47,-$N$2,0),IF($N$2=3,B48-OFFSET(B48,-$N$2,0),IF($N$2=4,B49-OFFSET(B49,-$N$2,0),IF($N$2=5,B50-OFFSET(B50,-$N$2,0),IF($N$2=7,B52-OFFSET(B52,-$N$2,0),IF($N$2=12,B57-OFFSET(B57,-$N$2,0),IF($N$2=30,B75-OFFSET(B75,-$N$2,0),0))))))))</f>
        <v>0.38758399999999682</v>
      </c>
      <c r="P45" s="16">
        <f t="shared" ca="1" si="6"/>
        <v>0.32381842253520809</v>
      </c>
      <c r="S45" s="1"/>
      <c r="AC45" s="11">
        <v>20</v>
      </c>
      <c r="AD45" s="6">
        <f ca="1">Q21</f>
        <v>8.8268421651954782E-2</v>
      </c>
      <c r="AE45" s="8">
        <f t="shared" ca="1" si="17"/>
        <v>-0.31611855172702574</v>
      </c>
      <c r="AF45" s="8">
        <f ca="1">AF44-(AX44*AY45)</f>
        <v>-8.0209785464638986E-2</v>
      </c>
      <c r="AG45" s="8">
        <f ca="1">AG44-(AW44*AY45)</f>
        <v>-3.2195822318358887E-2</v>
      </c>
      <c r="AH45" s="8">
        <f ca="1">AH44-(AV44*AY45)</f>
        <v>-0.20914620039928267</v>
      </c>
      <c r="AI45" s="1">
        <f ca="1">AI44-(AU44*AG45)</f>
        <v>-1.0922890750671757E-2</v>
      </c>
      <c r="AJ45" s="1">
        <f ca="1">AJ44-(AT44*AY45)</f>
        <v>6.1418252791314756E-2</v>
      </c>
      <c r="AK45" s="1">
        <f ca="1">AK44-(AS44*AY45)</f>
        <v>4.8181722800355202E-2</v>
      </c>
      <c r="AL45" s="1">
        <f ca="1">AL44-(AP44*AY45)</f>
        <v>0.12977019655251162</v>
      </c>
      <c r="AM45" s="1">
        <f ca="1">AM44-(AQ44*AY45)</f>
        <v>0.1268601895771882</v>
      </c>
      <c r="AN45" s="1">
        <f ca="1">AN44-(AP44*AY45)</f>
        <v>0.16465603947905252</v>
      </c>
      <c r="AO45" s="1">
        <f ca="1">AO44-(AO44*AY45)</f>
        <v>0.23682591209674692</v>
      </c>
      <c r="AP45" s="1">
        <f ca="1">AP44-(AN44*AY45)</f>
        <v>5.9333425689769285E-2</v>
      </c>
      <c r="AQ45" s="1">
        <f ca="1">AQ44-(AM44*AY45)</f>
        <v>6.8584422056384639E-2</v>
      </c>
      <c r="AR45" s="1">
        <f ca="1">AR44-(AL44*AY45)</f>
        <v>2.6188295697925332E-2</v>
      </c>
      <c r="AS45" s="1">
        <f ca="1">AS44-(AK44*AY45)</f>
        <v>-1.621621742625954E-2</v>
      </c>
      <c r="AT45" s="1">
        <f ca="1">AT44-(AJ44*AY45)</f>
        <v>0.10632577660067161</v>
      </c>
      <c r="AU45" s="1">
        <f ca="1">AU44-(AI44*AY45)</f>
        <v>-2.6108095086708222E-2</v>
      </c>
      <c r="AV45" s="4">
        <f ca="1">AV44-(AH44*AY45)</f>
        <v>-0.31611855172702574</v>
      </c>
      <c r="AW45" s="4">
        <f ca="1">AW44-(AF44*AY45)</f>
        <v>-4.0640339718878054E-3</v>
      </c>
      <c r="AX45" s="4">
        <f ca="1">AX44-(AF44*AY45)</f>
        <v>-0.27573729451242734</v>
      </c>
      <c r="AY45" s="7">
        <f ca="1">(AD45-(AF44*AD44+AG44*AD43+AH44*AD42+AI44*AD41+AJ44*AD40+AK44*AD39+AL44*AD38+AM44*AD37+AN44*AD36+AO44*AD35+AP44*AD34+AQ44*AD33+AR44*AD32+AS44*AD31+AT44*AD30+AU44*AD29+AV44*AD28+AW44*AD27+AX44*AD26))/(1-(AF44*AD26+AG44*AD27+AH44*AD28+AI44*AD29+AJ44*AD30+AK44*AD31+AL44*AD32+AM44*AD33+AN44*AD34+AO44*AD35+AP44*AD36+AQ44*AD37+AR44*AD38+AS44*AD39+AT44*AD40+AU44*AD41+AV44*AD42+AW44*AD43+AX44*AD44))</f>
        <v>-0.1003761709791212</v>
      </c>
    </row>
    <row r="46" spans="1:51" x14ac:dyDescent="0.3">
      <c r="A46" s="24">
        <v>45</v>
      </c>
      <c r="B46" s="25">
        <v>56.617125999999999</v>
      </c>
      <c r="C46" s="26">
        <f t="shared" si="0"/>
        <v>2.2575265555555575</v>
      </c>
      <c r="O46" s="35">
        <f ca="1">IF($N$2=1,B47-OFFSET(B47,-$N$2,0),IF($N$2=2,B48-OFFSET(B48,-$N$2,0),IF($N$2=3,B49-OFFSET(B49,-$N$2,0),IF($N$2=4,B50-OFFSET(B50,-$N$2,0),IF($N$2=5,B51-OFFSET(B51,-$N$2,0),IF($N$2=7,B53-OFFSET(B53,-$N$2,0),IF($N$2=12,B58-OFFSET(B58,-$N$2,0),IF($N$2=30,B76-OFFSET(B76,-$N$2,0),0))))))))</f>
        <v>0.41739700000000113</v>
      </c>
      <c r="P46" s="16">
        <f t="shared" ca="1" si="6"/>
        <v>0.3536314225352124</v>
      </c>
      <c r="S46" s="1"/>
    </row>
    <row r="47" spans="1:51" x14ac:dyDescent="0.3">
      <c r="A47" s="24">
        <v>46</v>
      </c>
      <c r="B47" s="25">
        <v>57.034523</v>
      </c>
      <c r="C47" s="26">
        <f t="shared" si="0"/>
        <v>2.6749235555555586</v>
      </c>
      <c r="O47" s="35">
        <f ca="1">IF($N$2=1,B48-OFFSET(B48,-$N$2,0),IF($N$2=2,B49-OFFSET(B49,-$N$2,0),IF($N$2=3,B50-OFFSET(B50,-$N$2,0),IF($N$2=4,B51-OFFSET(B51,-$N$2,0),IF($N$2=5,B52-OFFSET(B52,-$N$2,0),IF($N$2=7,B54-OFFSET(B54,-$N$2,0),IF($N$2=12,B59-OFFSET(B59,-$N$2,0),IF($N$2=30,B77-OFFSET(B77,-$N$2,0),0))))))))</f>
        <v>0.56646899999999789</v>
      </c>
      <c r="P47" s="16">
        <f t="shared" ca="1" si="6"/>
        <v>0.50270342253520917</v>
      </c>
      <c r="S47" s="1"/>
    </row>
    <row r="48" spans="1:51" x14ac:dyDescent="0.3">
      <c r="A48" s="24">
        <v>47</v>
      </c>
      <c r="B48" s="25">
        <v>57.600991999999998</v>
      </c>
      <c r="C48" s="26">
        <f t="shared" si="0"/>
        <v>3.2413925555555565</v>
      </c>
      <c r="O48" s="35">
        <f ca="1">IF($N$2=1,B49-OFFSET(B49,-$N$2,0),IF($N$2=2,B50-OFFSET(B50,-$N$2,0),IF($N$2=3,B51-OFFSET(B51,-$N$2,0),IF($N$2=4,B52-OFFSET(B52,-$N$2,0),IF($N$2=5,B53-OFFSET(B53,-$N$2,0),IF($N$2=7,B55-OFFSET(B55,-$N$2,0),IF($N$2=12,B60-OFFSET(B60,-$N$2,0),IF($N$2=30,B78-OFFSET(B78,-$N$2,0),0))))))))</f>
        <v>9.9383000000003108E-2</v>
      </c>
      <c r="P48" s="16">
        <f t="shared" ca="1" si="6"/>
        <v>3.561742253521441E-2</v>
      </c>
      <c r="S48" s="1"/>
    </row>
    <row r="49" spans="1:19" x14ac:dyDescent="0.3">
      <c r="A49" s="24">
        <v>48</v>
      </c>
      <c r="B49" s="25">
        <v>57.700375000000001</v>
      </c>
      <c r="C49" s="26">
        <f t="shared" si="0"/>
        <v>3.3407755555555596</v>
      </c>
      <c r="O49" s="35">
        <f ca="1">IF($N$2=1,B50-OFFSET(B50,-$N$2,0),IF($N$2=2,B51-OFFSET(B51,-$N$2,0),IF($N$2=3,B52-OFFSET(B52,-$N$2,0),IF($N$2=4,B53-OFFSET(B53,-$N$2,0),IF($N$2=5,B54-OFFSET(B54,-$N$2,0),IF($N$2=7,B56-OFFSET(B56,-$N$2,0),IF($N$2=12,B61-OFFSET(B61,-$N$2,0),IF($N$2=30,B79-OFFSET(B79,-$N$2,0),0))))))))</f>
        <v>0.13913199999999648</v>
      </c>
      <c r="P49" s="16">
        <f t="shared" ca="1" si="6"/>
        <v>7.5366422535207783E-2</v>
      </c>
      <c r="S49" s="1"/>
    </row>
    <row r="50" spans="1:19" x14ac:dyDescent="0.3">
      <c r="A50" s="24">
        <v>49</v>
      </c>
      <c r="B50" s="25">
        <v>57.839506999999998</v>
      </c>
      <c r="C50" s="26">
        <f t="shared" si="0"/>
        <v>3.4799075555555561</v>
      </c>
      <c r="O50" s="35">
        <f ca="1">IF($N$2=1,B51-OFFSET(B51,-$N$2,0),IF($N$2=2,B52-OFFSET(B52,-$N$2,0),IF($N$2=3,B53-OFFSET(B53,-$N$2,0),IF($N$2=4,B54-OFFSET(B54,-$N$2,0),IF($N$2=5,B55-OFFSET(B55,-$N$2,0),IF($N$2=7,B57-OFFSET(B57,-$N$2,0),IF($N$2=12,B62-OFFSET(B62,-$N$2,0),IF($N$2=30,B80-OFFSET(B80,-$N$2,0),0))))))))</f>
        <v>-0.17888599999999855</v>
      </c>
      <c r="P50" s="16">
        <f t="shared" ca="1" si="6"/>
        <v>-0.24265157746478724</v>
      </c>
      <c r="S50" s="1"/>
    </row>
    <row r="51" spans="1:19" x14ac:dyDescent="0.3">
      <c r="A51" s="24">
        <v>50</v>
      </c>
      <c r="B51" s="25">
        <v>57.660620999999999</v>
      </c>
      <c r="C51" s="26">
        <f t="shared" si="0"/>
        <v>3.3010215555555575</v>
      </c>
      <c r="O51" s="35">
        <f ca="1">IF($N$2=1,B52-OFFSET(B52,-$N$2,0),IF($N$2=2,B53-OFFSET(B53,-$N$2,0),IF($N$2=3,B54-OFFSET(B54,-$N$2,0),IF($N$2=4,B55-OFFSET(B55,-$N$2,0),IF($N$2=5,B56-OFFSET(B56,-$N$2,0),IF($N$2=7,B58-OFFSET(B58,-$N$2,0),IF($N$2=12,B63-OFFSET(B63,-$N$2,0),IF($N$2=30,B81-OFFSET(B81,-$N$2,0),0))))))))</f>
        <v>0.27826499999999754</v>
      </c>
      <c r="P51" s="16">
        <f t="shared" ca="1" si="6"/>
        <v>0.21449942253520884</v>
      </c>
      <c r="S51" s="1"/>
    </row>
    <row r="52" spans="1:19" x14ac:dyDescent="0.3">
      <c r="A52" s="24">
        <v>51</v>
      </c>
      <c r="B52" s="25">
        <v>57.938885999999997</v>
      </c>
      <c r="C52" s="26">
        <f t="shared" si="0"/>
        <v>3.5792865555555551</v>
      </c>
      <c r="O52" s="35">
        <f ca="1">IF($N$2=1,B53-OFFSET(B53,-$N$2,0),IF($N$2=2,B54-OFFSET(B54,-$N$2,0),IF($N$2=3,B55-OFFSET(B55,-$N$2,0),IF($N$2=4,B56-OFFSET(B56,-$N$2,0),IF($N$2=5,B57-OFFSET(B57,-$N$2,0),IF($N$2=7,B59-OFFSET(B59,-$N$2,0),IF($N$2=12,B64-OFFSET(B64,-$N$2,0),IF($N$2=30,B82-OFFSET(B82,-$N$2,0),0))))))))</f>
        <v>-0.35777099999999962</v>
      </c>
      <c r="P52" s="16">
        <f t="shared" ca="1" si="6"/>
        <v>-0.42153657746478834</v>
      </c>
      <c r="S52" s="1"/>
    </row>
    <row r="53" spans="1:19" x14ac:dyDescent="0.3">
      <c r="A53" s="24">
        <v>52</v>
      </c>
      <c r="B53" s="25">
        <v>57.581114999999997</v>
      </c>
      <c r="C53" s="26">
        <f t="shared" si="0"/>
        <v>3.2215155555555555</v>
      </c>
      <c r="O53" s="35">
        <f ca="1">IF($N$2=1,B54-OFFSET(B54,-$N$2,0),IF($N$2=2,B55-OFFSET(B55,-$N$2,0),IF($N$2=3,B56-OFFSET(B56,-$N$2,0),IF($N$2=4,B57-OFFSET(B57,-$N$2,0),IF($N$2=5,B58-OFFSET(B58,-$N$2,0),IF($N$2=7,B60-OFFSET(B60,-$N$2,0),IF($N$2=12,B65-OFFSET(B65,-$N$2,0),IF($N$2=30,B83-OFFSET(B83,-$N$2,0),0))))))))</f>
        <v>0.17888500000000107</v>
      </c>
      <c r="P53" s="16">
        <f t="shared" ca="1" si="6"/>
        <v>0.11511942253521237</v>
      </c>
      <c r="S53" s="1"/>
    </row>
    <row r="54" spans="1:19" x14ac:dyDescent="0.3">
      <c r="A54" s="24">
        <v>53</v>
      </c>
      <c r="B54" s="29">
        <v>57.76</v>
      </c>
      <c r="C54" s="26">
        <f t="shared" si="0"/>
        <v>3.4004005555555565</v>
      </c>
      <c r="O54" s="35">
        <f ca="1">IF($N$2=1,B55-OFFSET(B55,-$N$2,0),IF($N$2=2,B56-OFFSET(B56,-$N$2,0),IF($N$2=3,B57-OFFSET(B57,-$N$2,0),IF($N$2=4,B58-OFFSET(B58,-$N$2,0),IF($N$2=5,B59-OFFSET(B59,-$N$2,0),IF($N$2=7,B61-OFFSET(B61,-$N$2,0),IF($N$2=12,B66-OFFSET(B66,-$N$2,0),IF($N$2=30,B84-OFFSET(B84,-$N$2,0),0))))))))</f>
        <v>-0.32000099999999776</v>
      </c>
      <c r="P54" s="16">
        <f t="shared" ca="1" si="6"/>
        <v>-0.38376657746478648</v>
      </c>
      <c r="S54" s="1"/>
    </row>
    <row r="55" spans="1:19" x14ac:dyDescent="0.3">
      <c r="A55" s="24">
        <v>54</v>
      </c>
      <c r="B55" s="29">
        <v>57.439999</v>
      </c>
      <c r="C55" s="26">
        <f t="shared" si="0"/>
        <v>3.0803995555555588</v>
      </c>
      <c r="O55" s="35">
        <f ca="1">IF($N$2=1,B56-OFFSET(B56,-$N$2,0),IF($N$2=2,B57-OFFSET(B57,-$N$2,0),IF($N$2=3,B58-OFFSET(B58,-$N$2,0),IF($N$2=4,B59-OFFSET(B59,-$N$2,0),IF($N$2=5,B60-OFFSET(B60,-$N$2,0),IF($N$2=7,B62-OFFSET(B62,-$N$2,0),IF($N$2=12,B67-OFFSET(B67,-$N$2,0),IF($N$2=30,B85-OFFSET(B85,-$N$2,0),0))))))))</f>
        <v>0.1200019999999995</v>
      </c>
      <c r="P55" s="16">
        <f t="shared" ca="1" si="6"/>
        <v>5.62364225352108E-2</v>
      </c>
      <c r="S55" s="1"/>
    </row>
    <row r="56" spans="1:19" x14ac:dyDescent="0.3">
      <c r="A56" s="24">
        <v>55</v>
      </c>
      <c r="B56" s="29">
        <v>57.560001</v>
      </c>
      <c r="C56" s="26">
        <f t="shared" si="0"/>
        <v>3.2004015555555583</v>
      </c>
      <c r="O56" s="35">
        <f ca="1">IF($N$2=1,B57-OFFSET(B57,-$N$2,0),IF($N$2=2,B58-OFFSET(B58,-$N$2,0),IF($N$2=3,B59-OFFSET(B59,-$N$2,0),IF($N$2=4,B60-OFFSET(B60,-$N$2,0),IF($N$2=5,B61-OFFSET(B61,-$N$2,0),IF($N$2=7,B63-OFFSET(B63,-$N$2,0),IF($N$2=12,B68-OFFSET(B68,-$N$2,0),IF($N$2=30,B86-OFFSET(B86,-$N$2,0),0))))))))</f>
        <v>3.9996999999999616E-2</v>
      </c>
      <c r="P56" s="16">
        <f t="shared" ca="1" si="6"/>
        <v>-2.3768577464789081E-2</v>
      </c>
      <c r="S56" s="1"/>
    </row>
    <row r="57" spans="1:19" x14ac:dyDescent="0.3">
      <c r="A57" s="24">
        <v>56</v>
      </c>
      <c r="B57" s="29">
        <v>57.599997999999999</v>
      </c>
      <c r="C57" s="26">
        <f t="shared" si="0"/>
        <v>3.2403985555555579</v>
      </c>
      <c r="O57" s="35">
        <f ca="1">IF($N$2=1,B58-OFFSET(B58,-$N$2,0),IF($N$2=2,B59-OFFSET(B59,-$N$2,0),IF($N$2=3,B60-OFFSET(B60,-$N$2,0),IF($N$2=4,B61-OFFSET(B61,-$N$2,0),IF($N$2=5,B62-OFFSET(B62,-$N$2,0),IF($N$2=7,B64-OFFSET(B64,-$N$2,0),IF($N$2=12,B69-OFFSET(B69,-$N$2,0),IF($N$2=30,B87-OFFSET(B87,-$N$2,0),0))))))))</f>
        <v>2.0001000000000602E-2</v>
      </c>
      <c r="P57" s="16">
        <f t="shared" ca="1" si="6"/>
        <v>-4.3764577464788096E-2</v>
      </c>
      <c r="S57" s="1"/>
    </row>
    <row r="58" spans="1:19" x14ac:dyDescent="0.3">
      <c r="A58" s="24">
        <v>57</v>
      </c>
      <c r="B58" s="29">
        <v>57.619999</v>
      </c>
      <c r="C58" s="26">
        <f t="shared" si="0"/>
        <v>3.2603995555555585</v>
      </c>
      <c r="O58" s="35">
        <f ca="1">IF($N$2=1,B59-OFFSET(B59,-$N$2,0),IF($N$2=2,B60-OFFSET(B60,-$N$2,0),IF($N$2=3,B61-OFFSET(B61,-$N$2,0),IF($N$2=4,B62-OFFSET(B62,-$N$2,0),IF($N$2=5,B63-OFFSET(B63,-$N$2,0),IF($N$2=7,B65-OFFSET(B65,-$N$2,0),IF($N$2=12,B70-OFFSET(B70,-$N$2,0),IF($N$2=30,B88-OFFSET(B88,-$N$2,0),0))))))))</f>
        <v>4.9998999999999683E-2</v>
      </c>
      <c r="P58" s="16">
        <f t="shared" ca="1" si="6"/>
        <v>-1.3766577464789015E-2</v>
      </c>
      <c r="S58" s="1"/>
    </row>
    <row r="59" spans="1:19" x14ac:dyDescent="0.3">
      <c r="A59" s="24">
        <v>58</v>
      </c>
      <c r="B59" s="29">
        <v>57.669998</v>
      </c>
      <c r="C59" s="26">
        <f t="shared" si="0"/>
        <v>3.3103985555555582</v>
      </c>
      <c r="O59" s="35">
        <f ca="1">IF($N$2=1,B60-OFFSET(B60,-$N$2,0),IF($N$2=2,B61-OFFSET(B61,-$N$2,0),IF($N$2=3,B62-OFFSET(B62,-$N$2,0),IF($N$2=4,B63-OFFSET(B63,-$N$2,0),IF($N$2=5,B64-OFFSET(B64,-$N$2,0),IF($N$2=7,B66-OFFSET(B66,-$N$2,0),IF($N$2=12,B71-OFFSET(B71,-$N$2,0),IF($N$2=30,B89-OFFSET(B89,-$N$2,0),0))))))))</f>
        <v>0.22000100000000344</v>
      </c>
      <c r="P59" s="16">
        <f t="shared" ca="1" si="6"/>
        <v>0.15623542253521475</v>
      </c>
      <c r="S59" s="1"/>
    </row>
    <row r="60" spans="1:19" x14ac:dyDescent="0.3">
      <c r="A60" s="24">
        <v>59</v>
      </c>
      <c r="B60" s="29">
        <v>57.889999000000003</v>
      </c>
      <c r="C60" s="26">
        <f t="shared" si="0"/>
        <v>3.5303995555555616</v>
      </c>
      <c r="O60" s="35">
        <f ca="1">IF($N$2=1,B61-OFFSET(B61,-$N$2,0),IF($N$2=2,B62-OFFSET(B62,-$N$2,0),IF($N$2=3,B63-OFFSET(B63,-$N$2,0),IF($N$2=4,B64-OFFSET(B64,-$N$2,0),IF($N$2=5,B65-OFFSET(B65,-$N$2,0),IF($N$2=7,B67-OFFSET(B67,-$N$2,0),IF($N$2=12,B72-OFFSET(B72,-$N$2,0),IF($N$2=30,B90-OFFSET(B90,-$N$2,0),0))))))))</f>
        <v>6.0001999999997224E-2</v>
      </c>
      <c r="P60" s="16">
        <f t="shared" ca="1" si="6"/>
        <v>-3.7635774647914733E-3</v>
      </c>
      <c r="S60" s="1"/>
    </row>
    <row r="61" spans="1:19" x14ac:dyDescent="0.3">
      <c r="A61" s="24">
        <v>60</v>
      </c>
      <c r="B61" s="29">
        <v>57.950001</v>
      </c>
      <c r="C61" s="26">
        <f t="shared" si="0"/>
        <v>3.5904015555555588</v>
      </c>
      <c r="O61" s="35">
        <f ca="1">IF($N$2=1,B62-OFFSET(B62,-$N$2,0),IF($N$2=2,B63-OFFSET(B63,-$N$2,0),IF($N$2=3,B64-OFFSET(B64,-$N$2,0),IF($N$2=4,B65-OFFSET(B65,-$N$2,0),IF($N$2=5,B66-OFFSET(B66,-$N$2,0),IF($N$2=7,B68-OFFSET(B68,-$N$2,0),IF($N$2=12,B73-OFFSET(B73,-$N$2,0),IF($N$2=30,B91-OFFSET(B91,-$N$2,0),0))))))))</f>
        <v>0.21999699999999933</v>
      </c>
      <c r="P61" s="16">
        <f t="shared" ca="1" si="6"/>
        <v>0.15623142253521063</v>
      </c>
      <c r="S61" s="1"/>
    </row>
    <row r="62" spans="1:19" x14ac:dyDescent="0.3">
      <c r="A62" s="24">
        <v>61</v>
      </c>
      <c r="B62" s="29">
        <v>58.169998</v>
      </c>
      <c r="C62" s="26">
        <f t="shared" si="0"/>
        <v>3.8103985555555582</v>
      </c>
      <c r="O62" s="35">
        <f ca="1">IF($N$2=1,B63-OFFSET(B63,-$N$2,0),IF($N$2=2,B64-OFFSET(B64,-$N$2,0),IF($N$2=3,B65-OFFSET(B65,-$N$2,0),IF($N$2=4,B66-OFFSET(B66,-$N$2,0),IF($N$2=5,B67-OFFSET(B67,-$N$2,0),IF($N$2=7,B69-OFFSET(B69,-$N$2,0),IF($N$2=12,B74-OFFSET(B74,-$N$2,0),IF($N$2=30,B92-OFFSET(B92,-$N$2,0),0))))))))</f>
        <v>-0.13999900000000309</v>
      </c>
      <c r="P62" s="16">
        <f t="shared" ca="1" si="6"/>
        <v>-0.20376457746479179</v>
      </c>
      <c r="S62" s="1"/>
    </row>
    <row r="63" spans="1:19" x14ac:dyDescent="0.3">
      <c r="A63" s="24">
        <v>62</v>
      </c>
      <c r="B63" s="29">
        <v>58.029998999999997</v>
      </c>
      <c r="C63" s="26">
        <f t="shared" si="0"/>
        <v>3.6703995555555551</v>
      </c>
      <c r="O63" s="35">
        <f ca="1">IF($N$2=1,B64-OFFSET(B64,-$N$2,0),IF($N$2=2,B65-OFFSET(B65,-$N$2,0),IF($N$2=3,B66-OFFSET(B66,-$N$2,0),IF($N$2=4,B67-OFFSET(B67,-$N$2,0),IF($N$2=5,B68-OFFSET(B68,-$N$2,0),IF($N$2=7,B70-OFFSET(B70,-$N$2,0),IF($N$2=12,B75-OFFSET(B75,-$N$2,0),IF($N$2=30,B93-OFFSET(B93,-$N$2,0),0))))))))</f>
        <v>6.9999000000002809E-2</v>
      </c>
      <c r="P63" s="16">
        <f t="shared" ca="1" si="6"/>
        <v>6.2334225352141115E-3</v>
      </c>
      <c r="S63" s="1"/>
    </row>
    <row r="64" spans="1:19" x14ac:dyDescent="0.3">
      <c r="A64" s="24">
        <v>63</v>
      </c>
      <c r="B64" s="29">
        <v>58.099997999999999</v>
      </c>
      <c r="C64" s="26">
        <f t="shared" si="0"/>
        <v>3.7403985555555579</v>
      </c>
      <c r="O64" s="35">
        <f ca="1">IF($N$2=1,B65-OFFSET(B65,-$N$2,0),IF($N$2=2,B66-OFFSET(B66,-$N$2,0),IF($N$2=3,B67-OFFSET(B67,-$N$2,0),IF($N$2=4,B68-OFFSET(B68,-$N$2,0),IF($N$2=5,B69-OFFSET(B69,-$N$2,0),IF($N$2=7,B71-OFFSET(B71,-$N$2,0),IF($N$2=12,B76-OFFSET(B76,-$N$2,0),IF($N$2=30,B94-OFFSET(B94,-$N$2,0),0))))))))</f>
        <v>-0.20999899999999627</v>
      </c>
      <c r="P64" s="16">
        <f t="shared" ca="1" si="6"/>
        <v>-0.273764577464785</v>
      </c>
      <c r="S64" s="1"/>
    </row>
    <row r="65" spans="1:19" x14ac:dyDescent="0.3">
      <c r="A65" s="24">
        <v>64</v>
      </c>
      <c r="B65" s="29">
        <v>57.889999000000003</v>
      </c>
      <c r="C65" s="26">
        <f t="shared" si="0"/>
        <v>3.5303995555555616</v>
      </c>
      <c r="O65" s="35">
        <f ca="1">IF($N$2=1,B66-OFFSET(B66,-$N$2,0),IF($N$2=2,B67-OFFSET(B67,-$N$2,0),IF($N$2=3,B68-OFFSET(B68,-$N$2,0),IF($N$2=4,B69-OFFSET(B69,-$N$2,0),IF($N$2=5,B70-OFFSET(B70,-$N$2,0),IF($N$2=7,B72-OFFSET(B72,-$N$2,0),IF($N$2=12,B77-OFFSET(B77,-$N$2,0),IF($N$2=30,B95-OFFSET(B95,-$N$2,0),0))))))))</f>
        <v>-0.42999999999999972</v>
      </c>
      <c r="P65" s="16">
        <f t="shared" ca="1" si="6"/>
        <v>-0.49376557746478844</v>
      </c>
      <c r="S65" s="1"/>
    </row>
    <row r="66" spans="1:19" x14ac:dyDescent="0.3">
      <c r="A66" s="24">
        <v>65</v>
      </c>
      <c r="B66" s="29">
        <v>57.459999000000003</v>
      </c>
      <c r="C66" s="26">
        <f t="shared" si="0"/>
        <v>3.1003995555555619</v>
      </c>
      <c r="O66" s="35">
        <f ca="1">IF($N$2=1,B67-OFFSET(B67,-$N$2,0),IF($N$2=2,B68-OFFSET(B68,-$N$2,0),IF($N$2=3,B69-OFFSET(B69,-$N$2,0),IF($N$2=4,B70-OFFSET(B70,-$N$2,0),IF($N$2=5,B71-OFFSET(B71,-$N$2,0),IF($N$2=7,B73-OFFSET(B73,-$N$2,0),IF($N$2=12,B78-OFFSET(B78,-$N$2,0),IF($N$2=30,B96-OFFSET(B96,-$N$2,0),0))))))))</f>
        <v>0.13000100000000003</v>
      </c>
      <c r="P66" s="16">
        <f t="shared" ca="1" si="6"/>
        <v>6.6235422535211336E-2</v>
      </c>
      <c r="S66" s="1"/>
    </row>
    <row r="67" spans="1:19" x14ac:dyDescent="0.3">
      <c r="A67" s="24">
        <v>66</v>
      </c>
      <c r="B67" s="29">
        <v>57.59</v>
      </c>
      <c r="C67" s="26">
        <f t="shared" ref="C67:C73" si="18">B67-AVERAGE($B$2:$B$73)</f>
        <v>3.2304005555555619</v>
      </c>
      <c r="O67" s="35">
        <f ca="1">IF($N$2=1,B68-OFFSET(B68,-$N$2,0),IF($N$2=2,B69-OFFSET(B69,-$N$2,0),IF($N$2=3,B70-OFFSET(B70,-$N$2,0),IF($N$2=4,B71-OFFSET(B71,-$N$2,0),IF($N$2=5,B72-OFFSET(B72,-$N$2,0),IF($N$2=7,B74-OFFSET(B74,-$N$2,0),IF($N$2=12,B79-OFFSET(B79,-$N$2,0),IF($N$2=30,B97-OFFSET(B97,-$N$2,0),0))))))))</f>
        <v>7.9997999999996239E-2</v>
      </c>
      <c r="P67" s="16">
        <f t="shared" ref="P67:P72" ca="1" si="19">O67-AVERAGE($O$2:$O$72)</f>
        <v>1.6232422535207541E-2</v>
      </c>
      <c r="S67" s="1"/>
    </row>
    <row r="68" spans="1:19" x14ac:dyDescent="0.3">
      <c r="A68" s="24">
        <v>67</v>
      </c>
      <c r="B68" s="29">
        <v>57.669998</v>
      </c>
      <c r="C68" s="26">
        <f t="shared" si="18"/>
        <v>3.3103985555555582</v>
      </c>
      <c r="O68" s="35">
        <f ca="1">IF($N$2=1,B69-OFFSET(B69,-$N$2,0),IF($N$2=2,B70-OFFSET(B70,-$N$2,0),IF($N$2=3,B71-OFFSET(B71,-$N$2,0),IF($N$2=4,B72-OFFSET(B72,-$N$2,0),IF($N$2=5,B73-OFFSET(B73,-$N$2,0),IF($N$2=7,B75-OFFSET(B75,-$N$2,0),IF($N$2=12,B80-OFFSET(B80,-$N$2,0),IF($N$2=30,B98-OFFSET(B98,-$N$2,0),0))))))))</f>
        <v>-5.9997000000002743E-2</v>
      </c>
      <c r="P68" s="16">
        <f t="shared" ca="1" si="19"/>
        <v>-0.12376257746479144</v>
      </c>
      <c r="S68" s="1"/>
    </row>
    <row r="69" spans="1:19" x14ac:dyDescent="0.3">
      <c r="A69" s="24">
        <v>68</v>
      </c>
      <c r="B69" s="29">
        <v>57.610000999999997</v>
      </c>
      <c r="C69" s="26">
        <f t="shared" si="18"/>
        <v>3.2504015555555554</v>
      </c>
      <c r="O69" s="35">
        <f ca="1">IF($N$2=1,B70-OFFSET(B70,-$N$2,0),IF($N$2=2,B71-OFFSET(B71,-$N$2,0),IF($N$2=3,B72-OFFSET(B72,-$N$2,0),IF($N$2=4,B73-OFFSET(B73,-$N$2,0),IF($N$2=5,B74-OFFSET(B74,-$N$2,0),IF($N$2=7,B76-OFFSET(B76,-$N$2,0),IF($N$2=12,B81-OFFSET(B81,-$N$2,0),IF($N$2=30,B99-OFFSET(B99,-$N$2,0),0))))))))</f>
        <v>4.9998999999999683E-2</v>
      </c>
      <c r="P69" s="16">
        <f t="shared" ca="1" si="19"/>
        <v>-1.3766577464789015E-2</v>
      </c>
      <c r="S69" s="1"/>
    </row>
    <row r="70" spans="1:19" x14ac:dyDescent="0.3">
      <c r="A70" s="24">
        <v>69</v>
      </c>
      <c r="B70" s="29">
        <v>57.66</v>
      </c>
      <c r="C70" s="26">
        <f t="shared" si="18"/>
        <v>3.3004005555555551</v>
      </c>
      <c r="O70" s="35">
        <f ca="1">IF($N$2=1,B71-OFFSET(B71,-$N$2,0),IF($N$2=2,B72-OFFSET(B72,-$N$2,0),IF($N$2=3,B73-OFFSET(B73,-$N$2,0),IF($N$2=4,B74-OFFSET(B74,-$N$2,0),IF($N$2=5,B75-OFFSET(B75,-$N$2,0),IF($N$2=7,B77-OFFSET(B77,-$N$2,0),IF($N$2=12,B82-OFFSET(B82,-$N$2,0),IF($N$2=30,B100-OFFSET(B100,-$N$2,0),0))))))))</f>
        <v>-0.61000099999999691</v>
      </c>
      <c r="P70" s="16">
        <f t="shared" ca="1" si="19"/>
        <v>-0.67376657746478563</v>
      </c>
      <c r="S70" s="1"/>
    </row>
    <row r="71" spans="1:19" x14ac:dyDescent="0.3">
      <c r="A71" s="24">
        <v>70</v>
      </c>
      <c r="B71" s="29">
        <v>57.049999</v>
      </c>
      <c r="C71" s="26">
        <f t="shared" si="18"/>
        <v>2.6903995555555582</v>
      </c>
      <c r="O71" s="35">
        <f ca="1">IF($N$2=1,B72-OFFSET(B72,-$N$2,0),IF($N$2=2,B73-OFFSET(B73,-$N$2,0),IF($N$2=3,B74-OFFSET(B74,-$N$2,0),IF($N$2=4,B75-OFFSET(B75,-$N$2,0),IF($N$2=5,B76-OFFSET(B76,-$N$2,0),IF($N$2=7,B78-OFFSET(B78,-$N$2,0),IF($N$2=12,B83-OFFSET(B83,-$N$2,0),IF($N$2=30,B101-OFFSET(B101,-$N$2,0),0))))))))</f>
        <v>0</v>
      </c>
      <c r="P71" s="16">
        <f t="shared" ca="1" si="19"/>
        <v>-6.3765577464788697E-2</v>
      </c>
      <c r="S71" s="1"/>
    </row>
    <row r="72" spans="1:19" x14ac:dyDescent="0.3">
      <c r="A72" s="24">
        <v>71</v>
      </c>
      <c r="B72" s="29">
        <v>57.049999</v>
      </c>
      <c r="C72" s="26">
        <f t="shared" si="18"/>
        <v>2.6903995555555582</v>
      </c>
      <c r="O72" s="35">
        <f ca="1">IF($N$2=1,B73-OFFSET(B73,-$N$2,0),IF($N$2=2,B74-OFFSET(B74,-$N$2,0),IF($N$2=3,B75-OFFSET(B75,-$N$2,0),IF($N$2=4,B76-OFFSET(B76,-$N$2,0),IF($N$2=5,B77-OFFSET(B77,-$N$2,0),IF($N$2=7,B79-OFFSET(B79,-$N$2,0),IF($N$2=12,B84-OFFSET(B84,-$N$2,0),IF($N$2=30,B102-OFFSET(B102,-$N$2,0),0))))))))</f>
        <v>0</v>
      </c>
      <c r="P72" s="16">
        <f t="shared" ca="1" si="19"/>
        <v>-6.3765577464788697E-2</v>
      </c>
      <c r="S72" s="1"/>
    </row>
    <row r="73" spans="1:19" x14ac:dyDescent="0.3">
      <c r="A73" s="24">
        <v>72</v>
      </c>
      <c r="B73" s="29">
        <v>57.049999</v>
      </c>
      <c r="C73" s="26">
        <f t="shared" si="18"/>
        <v>2.6903995555555582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ACF_PACF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branko</cp:lastModifiedBy>
  <dcterms:created xsi:type="dcterms:W3CDTF">2016-12-12T15:32:19Z</dcterms:created>
  <dcterms:modified xsi:type="dcterms:W3CDTF">2017-02-02T13:15:04Z</dcterms:modified>
</cp:coreProperties>
</file>